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MikeStorrar\Downloads\"/>
    </mc:Choice>
  </mc:AlternateContent>
  <xr:revisionPtr revIDLastSave="0" documentId="13_ncr:1_{F396F13C-869B-4F4A-AC17-8369AE075AD5}" xr6:coauthVersionLast="47" xr6:coauthVersionMax="47" xr10:uidLastSave="{00000000-0000-0000-0000-000000000000}"/>
  <bookViews>
    <workbookView xWindow="-120" yWindow="-120" windowWidth="29040" windowHeight="15720" activeTab="2" xr2:uid="{00000000-000D-0000-FFFF-FFFF00000000}"/>
  </bookViews>
  <sheets>
    <sheet name="Children services 25-26" sheetId="3" r:id="rId1"/>
    <sheet name="Place 25-26" sheetId="5" r:id="rId2"/>
    <sheet name="TCCS 25-26" sheetId="4" r:id="rId3"/>
    <sheet name="Sports &amp; Leisure 25-26" sheetId="6" r:id="rId4"/>
    <sheet name="Childrens" sheetId="1" state="hidden" r:id="rId5"/>
  </sheets>
  <definedNames>
    <definedName name="_xlnm.Print_Area" localSheetId="0">'Children services 25-26'!$A$1:$G$59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6" l="1"/>
  <c r="D81" i="6"/>
  <c r="D356" i="6"/>
  <c r="D355" i="6"/>
  <c r="D354" i="6"/>
  <c r="D352" i="6"/>
  <c r="D351" i="6"/>
  <c r="D350" i="6"/>
  <c r="D349" i="6"/>
  <c r="D348" i="6"/>
  <c r="D346" i="6"/>
  <c r="D345" i="6"/>
  <c r="D344" i="6"/>
  <c r="D343" i="6"/>
  <c r="D342" i="6"/>
  <c r="D341" i="6"/>
  <c r="D340" i="6"/>
  <c r="D339" i="6"/>
  <c r="D338" i="6"/>
  <c r="D337" i="6"/>
  <c r="D336" i="6"/>
  <c r="D335" i="6"/>
  <c r="D334" i="6"/>
  <c r="D333" i="6"/>
  <c r="D332" i="6"/>
  <c r="D331" i="6"/>
  <c r="D330" i="6"/>
  <c r="D329" i="6"/>
  <c r="D328" i="6"/>
  <c r="D327" i="6"/>
  <c r="D324" i="6"/>
  <c r="D323" i="6"/>
  <c r="D322" i="6"/>
  <c r="D321" i="6"/>
  <c r="D320" i="6"/>
  <c r="D319" i="6"/>
  <c r="D318" i="6"/>
  <c r="D317" i="6"/>
  <c r="D315" i="6"/>
  <c r="D314" i="6"/>
  <c r="D313" i="6"/>
  <c r="D312" i="6"/>
  <c r="D311" i="6"/>
  <c r="D310" i="6"/>
  <c r="D309" i="6"/>
  <c r="D308" i="6"/>
  <c r="D307" i="6"/>
  <c r="D306" i="6"/>
  <c r="D305" i="6"/>
  <c r="D304" i="6"/>
  <c r="D303" i="6"/>
  <c r="D302" i="6"/>
  <c r="D301" i="6"/>
  <c r="D300" i="6"/>
  <c r="D298" i="6"/>
  <c r="D297" i="6"/>
  <c r="D296" i="6"/>
  <c r="D293" i="6"/>
  <c r="D292" i="6"/>
  <c r="D290" i="6"/>
  <c r="D289" i="6"/>
  <c r="D288" i="6"/>
  <c r="D287" i="6"/>
  <c r="D286" i="6"/>
  <c r="D285" i="6"/>
  <c r="D284" i="6"/>
  <c r="D283" i="6"/>
  <c r="D282" i="6"/>
  <c r="D281" i="6"/>
  <c r="D280" i="6"/>
  <c r="D279" i="6"/>
  <c r="D278" i="6"/>
  <c r="D277" i="6"/>
  <c r="D276" i="6"/>
  <c r="D275" i="6"/>
  <c r="D274" i="6"/>
  <c r="D273" i="6"/>
  <c r="D272" i="6"/>
  <c r="D271" i="6"/>
  <c r="D270" i="6"/>
  <c r="D269" i="6"/>
  <c r="D268" i="6"/>
  <c r="D267" i="6"/>
  <c r="D266" i="6"/>
  <c r="D256" i="6"/>
  <c r="D255" i="6"/>
  <c r="D254" i="6"/>
  <c r="D253" i="6"/>
  <c r="D252" i="6"/>
  <c r="D251" i="6"/>
  <c r="D250" i="6"/>
  <c r="D249" i="6"/>
  <c r="D247" i="6"/>
  <c r="D246" i="6"/>
  <c r="D245" i="6"/>
  <c r="D244" i="6"/>
  <c r="D242" i="6"/>
  <c r="D241" i="6"/>
  <c r="D240" i="6"/>
  <c r="D239" i="6"/>
  <c r="D238" i="6"/>
  <c r="D237" i="6"/>
  <c r="D236" i="6"/>
  <c r="D235" i="6"/>
  <c r="D234" i="6"/>
  <c r="D233" i="6"/>
  <c r="D232" i="6"/>
  <c r="D231" i="6"/>
  <c r="D230" i="6"/>
  <c r="D229" i="6"/>
  <c r="D228" i="6"/>
  <c r="D227" i="6"/>
  <c r="D226" i="6"/>
  <c r="D225" i="6"/>
  <c r="D224" i="6"/>
  <c r="D219" i="6"/>
  <c r="D218" i="6"/>
  <c r="D217" i="6"/>
  <c r="D216" i="6"/>
  <c r="D215" i="6"/>
  <c r="D214" i="6"/>
  <c r="D213" i="6"/>
  <c r="D212" i="6"/>
  <c r="D211" i="6"/>
  <c r="D210" i="6"/>
  <c r="D206" i="6"/>
  <c r="D205" i="6"/>
  <c r="D204" i="6"/>
  <c r="D203" i="6"/>
  <c r="D202" i="6"/>
  <c r="D201" i="6"/>
  <c r="D200" i="6"/>
  <c r="D199" i="6"/>
  <c r="D198"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59" i="6"/>
  <c r="D158" i="6"/>
  <c r="D157" i="6"/>
  <c r="D156" i="6"/>
  <c r="D155" i="6"/>
  <c r="D154" i="6"/>
  <c r="D153" i="6"/>
  <c r="D150" i="6"/>
  <c r="D149" i="6"/>
  <c r="D148" i="6"/>
  <c r="D147" i="6"/>
  <c r="D146" i="6"/>
  <c r="D145" i="6"/>
  <c r="D144" i="6"/>
  <c r="D143" i="6"/>
  <c r="D140"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6" i="6"/>
  <c r="D105" i="6"/>
  <c r="D104" i="6"/>
  <c r="D103" i="6"/>
  <c r="D102" i="6"/>
  <c r="D101" i="6"/>
  <c r="D100" i="6"/>
  <c r="D99" i="6"/>
  <c r="D98" i="6"/>
  <c r="D97" i="6"/>
  <c r="D96" i="6"/>
  <c r="D95" i="6"/>
  <c r="D94" i="6"/>
  <c r="D93" i="6"/>
  <c r="D92" i="6"/>
  <c r="D91" i="6"/>
  <c r="D90" i="6"/>
  <c r="D89" i="6"/>
  <c r="D88" i="6"/>
  <c r="D87" i="6"/>
  <c r="D86" i="6"/>
  <c r="D82" i="6"/>
  <c r="D77" i="6"/>
  <c r="D76" i="6"/>
  <c r="D73" i="6"/>
  <c r="D72" i="6"/>
  <c r="D71" i="6"/>
  <c r="D70" i="6"/>
  <c r="D69" i="6"/>
  <c r="D68" i="6"/>
  <c r="D67" i="6"/>
  <c r="D66" i="6"/>
  <c r="D65" i="6"/>
  <c r="D64" i="6"/>
  <c r="D63" i="6"/>
  <c r="D59" i="6"/>
  <c r="D58" i="6"/>
  <c r="D55" i="6"/>
  <c r="D54" i="6"/>
  <c r="D7" i="6"/>
  <c r="D9" i="6"/>
  <c r="D10" i="6"/>
  <c r="D11" i="6"/>
  <c r="D12" i="6"/>
  <c r="D14" i="6"/>
  <c r="D15" i="6"/>
  <c r="D16" i="6"/>
  <c r="D17" i="6"/>
  <c r="D21" i="6"/>
  <c r="D22" i="6"/>
  <c r="D23" i="6"/>
  <c r="D24" i="6"/>
  <c r="D26" i="6"/>
  <c r="D27" i="6"/>
  <c r="D28" i="6"/>
  <c r="D29" i="6"/>
  <c r="D30" i="6"/>
  <c r="D31" i="6"/>
  <c r="D32" i="6"/>
  <c r="D33" i="6"/>
  <c r="D34" i="6"/>
  <c r="D35" i="6"/>
  <c r="D36" i="6"/>
  <c r="D37" i="6"/>
  <c r="D38" i="6"/>
  <c r="D39" i="6"/>
  <c r="D40" i="6"/>
  <c r="D41" i="6"/>
  <c r="D42" i="6"/>
  <c r="D43" i="6"/>
  <c r="D44" i="6"/>
  <c r="D46" i="6"/>
  <c r="D47" i="6"/>
  <c r="D48" i="6"/>
  <c r="D49" i="6"/>
  <c r="D50" i="6"/>
  <c r="D51" i="6"/>
  <c r="D5" i="6"/>
  <c r="D4" i="6"/>
  <c r="AF606" i="5"/>
  <c r="AE606" i="5"/>
  <c r="AD606" i="5"/>
  <c r="AA606" i="5"/>
  <c r="AE605" i="5"/>
  <c r="AD605" i="5"/>
  <c r="AA605" i="5"/>
  <c r="AF605" i="5" s="1"/>
  <c r="AF604" i="5"/>
  <c r="AE604" i="5"/>
  <c r="AD604" i="5"/>
  <c r="AA604" i="5"/>
  <c r="AE603" i="5"/>
  <c r="AD603" i="5"/>
  <c r="AA603" i="5"/>
  <c r="AF603" i="5" s="1"/>
  <c r="S603" i="5"/>
  <c r="T603" i="5" s="1"/>
  <c r="AE602" i="5"/>
  <c r="AD602" i="5"/>
  <c r="AA602" i="5"/>
  <c r="AF602" i="5" s="1"/>
  <c r="S602" i="5"/>
  <c r="T602" i="5" s="1"/>
  <c r="AF601" i="5"/>
  <c r="AE601" i="5"/>
  <c r="AD601" i="5"/>
  <c r="AA601" i="5"/>
  <c r="S601" i="5"/>
  <c r="T601" i="5" s="1"/>
  <c r="AF600" i="5"/>
  <c r="AE600" i="5"/>
  <c r="AD600" i="5"/>
  <c r="AA600" i="5"/>
  <c r="AE599" i="5"/>
  <c r="AD599" i="5"/>
  <c r="AA599" i="5"/>
  <c r="AF599" i="5" s="1"/>
  <c r="T599" i="5"/>
  <c r="S599" i="5"/>
  <c r="AF598" i="5"/>
  <c r="AE598" i="5"/>
  <c r="AD598" i="5"/>
  <c r="AA598" i="5"/>
  <c r="S598" i="5"/>
  <c r="T598" i="5" s="1"/>
  <c r="AF597" i="5"/>
  <c r="AE597" i="5"/>
  <c r="AD597" i="5"/>
  <c r="AA597" i="5"/>
  <c r="AE596" i="5"/>
  <c r="AD596" i="5"/>
  <c r="AA596" i="5"/>
  <c r="AF596" i="5" s="1"/>
  <c r="T596" i="5"/>
  <c r="S596" i="5"/>
  <c r="AF595" i="5"/>
  <c r="AE595" i="5"/>
  <c r="AD595" i="5"/>
  <c r="AA595" i="5"/>
  <c r="AE594" i="5"/>
  <c r="AD594" i="5"/>
  <c r="AA594" i="5"/>
  <c r="AF594" i="5" s="1"/>
  <c r="S594" i="5"/>
  <c r="T594" i="5" s="1"/>
  <c r="AE593" i="5"/>
  <c r="AD593" i="5"/>
  <c r="AA593" i="5"/>
  <c r="AF593" i="5" s="1"/>
  <c r="T593" i="5"/>
  <c r="S593" i="5"/>
  <c r="AD592" i="5"/>
  <c r="AA592" i="5"/>
  <c r="S592" i="5"/>
  <c r="AF591" i="5"/>
  <c r="AE591" i="5"/>
  <c r="AD591" i="5"/>
  <c r="AA591" i="5"/>
  <c r="T591" i="5"/>
  <c r="S591" i="5"/>
  <c r="AE590" i="5"/>
  <c r="AD590" i="5"/>
  <c r="AA590" i="5"/>
  <c r="AF590" i="5" s="1"/>
  <c r="S590" i="5"/>
  <c r="T590" i="5" s="1"/>
  <c r="AE589" i="5"/>
  <c r="AD589" i="5"/>
  <c r="AA589" i="5"/>
  <c r="AF589" i="5" s="1"/>
  <c r="T589" i="5"/>
  <c r="S589" i="5"/>
  <c r="AE588" i="5"/>
  <c r="AD588" i="5"/>
  <c r="AA588" i="5"/>
  <c r="AF588" i="5" s="1"/>
  <c r="S588" i="5"/>
  <c r="T588" i="5" s="1"/>
  <c r="AF587" i="5"/>
  <c r="AE587" i="5"/>
  <c r="AD587" i="5"/>
  <c r="AA587" i="5"/>
  <c r="AE586" i="5"/>
  <c r="AD586" i="5"/>
  <c r="AA586" i="5"/>
  <c r="T586" i="5"/>
  <c r="S586" i="5"/>
  <c r="AE585" i="5"/>
  <c r="AD585" i="5"/>
  <c r="AA585" i="5"/>
  <c r="AF585" i="5" s="1"/>
  <c r="S585" i="5"/>
  <c r="T585" i="5" s="1"/>
  <c r="AF584" i="5"/>
  <c r="AE584" i="5"/>
  <c r="AD584" i="5"/>
  <c r="AA584" i="5"/>
  <c r="S584" i="5"/>
  <c r="T584" i="5" s="1"/>
  <c r="AE583" i="5"/>
  <c r="AD583" i="5"/>
  <c r="AA583" i="5"/>
  <c r="AF583" i="5" s="1"/>
  <c r="S583" i="5"/>
  <c r="T583" i="5" s="1"/>
  <c r="AE582" i="5"/>
  <c r="AD582" i="5"/>
  <c r="AA582" i="5"/>
  <c r="AF582" i="5" s="1"/>
  <c r="T582" i="5"/>
  <c r="S582" i="5"/>
  <c r="AE581" i="5"/>
  <c r="AD581" i="5"/>
  <c r="AA581" i="5"/>
  <c r="AF581" i="5" s="1"/>
  <c r="S581" i="5"/>
  <c r="T581" i="5" s="1"/>
  <c r="AF580" i="5"/>
  <c r="AE580" i="5"/>
  <c r="AD580" i="5"/>
  <c r="AF577" i="5"/>
  <c r="AE577" i="5"/>
  <c r="AD577" i="5"/>
  <c r="AA577" i="5"/>
  <c r="AF576" i="5"/>
  <c r="AE576" i="5"/>
  <c r="AD576" i="5"/>
  <c r="AF575" i="5"/>
  <c r="AE575" i="5"/>
  <c r="AD575" i="5"/>
  <c r="AE574" i="5"/>
  <c r="AD574" i="5"/>
  <c r="AA574" i="5"/>
  <c r="AF574" i="5" s="1"/>
  <c r="AF573" i="5"/>
  <c r="AE573" i="5"/>
  <c r="AD573" i="5"/>
  <c r="AA573" i="5"/>
  <c r="AE572" i="5"/>
  <c r="AD572" i="5"/>
  <c r="AA572" i="5"/>
  <c r="AF572" i="5" s="1"/>
  <c r="AF571" i="5"/>
  <c r="AE571" i="5"/>
  <c r="AD571" i="5"/>
  <c r="AA571" i="5"/>
  <c r="AE570" i="5"/>
  <c r="AD570" i="5"/>
  <c r="AA570" i="5"/>
  <c r="AF570" i="5" s="1"/>
  <c r="T570" i="5"/>
  <c r="S570" i="5"/>
  <c r="AF569" i="5"/>
  <c r="AE569" i="5"/>
  <c r="AD569" i="5"/>
  <c r="AA569" i="5"/>
  <c r="S569" i="5"/>
  <c r="T569" i="5" s="1"/>
  <c r="AF568" i="5"/>
  <c r="AE568" i="5"/>
  <c r="AD568" i="5"/>
  <c r="AA568" i="5"/>
  <c r="T568" i="5"/>
  <c r="S568" i="5"/>
  <c r="AF567" i="5"/>
  <c r="AE567" i="5"/>
  <c r="AD567" i="5"/>
  <c r="AA567" i="5"/>
  <c r="AE566" i="5"/>
  <c r="AD566" i="5"/>
  <c r="AA566" i="5"/>
  <c r="AF566" i="5" s="1"/>
  <c r="AF565" i="5"/>
  <c r="AE565" i="5"/>
  <c r="AD565" i="5"/>
  <c r="AA565" i="5"/>
  <c r="T565" i="5"/>
  <c r="S565" i="5"/>
  <c r="AF564" i="5"/>
  <c r="AE564" i="5"/>
  <c r="AD564" i="5"/>
  <c r="AA564" i="5"/>
  <c r="T564" i="5"/>
  <c r="S564" i="5"/>
  <c r="AF563" i="5"/>
  <c r="AE563" i="5"/>
  <c r="AD563" i="5"/>
  <c r="S563" i="5"/>
  <c r="T563" i="5" s="1"/>
  <c r="AF562" i="5"/>
  <c r="AE562" i="5"/>
  <c r="AD562" i="5"/>
  <c r="T562" i="5"/>
  <c r="S562" i="5"/>
  <c r="AF561" i="5"/>
  <c r="AE561" i="5"/>
  <c r="AD561" i="5"/>
  <c r="AA561" i="5"/>
  <c r="T561" i="5"/>
  <c r="S561" i="5"/>
  <c r="AE560" i="5"/>
  <c r="AD560" i="5"/>
  <c r="AA560" i="5"/>
  <c r="AF560" i="5" s="1"/>
  <c r="S560" i="5"/>
  <c r="T560" i="5" s="1"/>
  <c r="AF559" i="5"/>
  <c r="AE559" i="5"/>
  <c r="AD559" i="5"/>
  <c r="S559" i="5"/>
  <c r="T559" i="5" s="1"/>
  <c r="AF558" i="5"/>
  <c r="AE558" i="5"/>
  <c r="AD558" i="5"/>
  <c r="AA558" i="5"/>
  <c r="AE557" i="5"/>
  <c r="AD557" i="5"/>
  <c r="AA557" i="5"/>
  <c r="AF557" i="5" s="1"/>
  <c r="AF554" i="5"/>
  <c r="AE554" i="5"/>
  <c r="AD554" i="5"/>
  <c r="AA554" i="5"/>
  <c r="S554" i="5"/>
  <c r="T554" i="5" s="1"/>
  <c r="AE553" i="5"/>
  <c r="AD553" i="5"/>
  <c r="AA553" i="5"/>
  <c r="AF553" i="5" s="1"/>
  <c r="T553" i="5"/>
  <c r="R553" i="5"/>
  <c r="P553" i="5"/>
  <c r="AE552" i="5"/>
  <c r="AD552" i="5"/>
  <c r="AA552" i="5"/>
  <c r="AF552" i="5" s="1"/>
  <c r="S552" i="5"/>
  <c r="T552" i="5" s="1"/>
  <c r="AF551" i="5"/>
  <c r="AE551" i="5"/>
  <c r="AD551" i="5"/>
  <c r="AE550" i="5"/>
  <c r="AD550" i="5"/>
  <c r="AA550" i="5"/>
  <c r="AF550" i="5" s="1"/>
  <c r="T550" i="5"/>
  <c r="S550" i="5"/>
  <c r="AE549" i="5"/>
  <c r="AD549" i="5"/>
  <c r="AA549" i="5"/>
  <c r="AF549" i="5" s="1"/>
  <c r="S549" i="5"/>
  <c r="T549" i="5" s="1"/>
  <c r="AF548" i="5"/>
  <c r="AE548" i="5"/>
  <c r="AD548" i="5"/>
  <c r="AA548" i="5"/>
  <c r="S548" i="5"/>
  <c r="T548" i="5" s="1"/>
  <c r="AF547" i="5"/>
  <c r="AE547" i="5"/>
  <c r="AD547" i="5"/>
  <c r="AA547" i="5"/>
  <c r="S547" i="5"/>
  <c r="T547" i="5" s="1"/>
  <c r="AE546" i="5"/>
  <c r="AD546" i="5"/>
  <c r="AA546" i="5"/>
  <c r="AF546" i="5" s="1"/>
  <c r="T546" i="5"/>
  <c r="S546" i="5"/>
  <c r="AE545" i="5"/>
  <c r="AD545" i="5"/>
  <c r="AA545" i="5"/>
  <c r="AF545" i="5" s="1"/>
  <c r="T545" i="5"/>
  <c r="S545" i="5"/>
  <c r="AF544" i="5"/>
  <c r="AE544" i="5"/>
  <c r="AD544" i="5"/>
  <c r="AA544" i="5"/>
  <c r="S544" i="5"/>
  <c r="T544" i="5" s="1"/>
  <c r="AF543" i="5"/>
  <c r="AE543" i="5"/>
  <c r="AD543" i="5"/>
  <c r="AA543" i="5"/>
  <c r="S543" i="5"/>
  <c r="T543" i="5" s="1"/>
  <c r="AE542" i="5"/>
  <c r="AD542" i="5"/>
  <c r="AA542" i="5"/>
  <c r="AF542" i="5" s="1"/>
  <c r="T542" i="5"/>
  <c r="S542" i="5"/>
  <c r="AE541" i="5"/>
  <c r="AD541" i="5"/>
  <c r="AA541" i="5"/>
  <c r="AF541" i="5" s="1"/>
  <c r="S541" i="5"/>
  <c r="T541" i="5" s="1"/>
  <c r="AF540" i="5"/>
  <c r="AE540" i="5"/>
  <c r="AD540" i="5"/>
  <c r="AA540" i="5"/>
  <c r="S540" i="5"/>
  <c r="T540" i="5" s="1"/>
  <c r="AF539" i="5"/>
  <c r="AE539" i="5"/>
  <c r="AD539" i="5"/>
  <c r="AA539" i="5"/>
  <c r="S539" i="5"/>
  <c r="T539" i="5" s="1"/>
  <c r="AE538" i="5"/>
  <c r="AD538" i="5"/>
  <c r="AA538" i="5"/>
  <c r="AF538" i="5" s="1"/>
  <c r="T538" i="5"/>
  <c r="S538" i="5"/>
  <c r="AE537" i="5"/>
  <c r="AD537" i="5"/>
  <c r="AA537" i="5"/>
  <c r="AF537" i="5" s="1"/>
  <c r="T537" i="5"/>
  <c r="S537" i="5"/>
  <c r="AF536" i="5"/>
  <c r="AE536" i="5"/>
  <c r="AD536" i="5"/>
  <c r="AA536" i="5"/>
  <c r="S536" i="5"/>
  <c r="T536" i="5" s="1"/>
  <c r="AF535" i="5"/>
  <c r="AE535" i="5"/>
  <c r="AD535" i="5"/>
  <c r="AA535" i="5"/>
  <c r="S535" i="5"/>
  <c r="T535" i="5" s="1"/>
  <c r="AE534" i="5"/>
  <c r="AD534" i="5"/>
  <c r="AA534" i="5"/>
  <c r="AF534" i="5" s="1"/>
  <c r="T534" i="5"/>
  <c r="S534" i="5"/>
  <c r="AE533" i="5"/>
  <c r="AD533" i="5"/>
  <c r="AA533" i="5"/>
  <c r="AF533" i="5" s="1"/>
  <c r="S533" i="5"/>
  <c r="T533" i="5" s="1"/>
  <c r="AF532" i="5"/>
  <c r="AE532" i="5"/>
  <c r="AD532" i="5"/>
  <c r="AA532" i="5"/>
  <c r="S532" i="5"/>
  <c r="T532" i="5" s="1"/>
  <c r="AF531" i="5"/>
  <c r="AE531" i="5"/>
  <c r="AD531" i="5"/>
  <c r="AA531" i="5"/>
  <c r="S531" i="5"/>
  <c r="T531" i="5" s="1"/>
  <c r="AE530" i="5"/>
  <c r="AD530" i="5"/>
  <c r="AA530" i="5"/>
  <c r="AF530" i="5" s="1"/>
  <c r="T530" i="5"/>
  <c r="S530" i="5"/>
  <c r="AA526" i="5"/>
  <c r="L526" i="5"/>
  <c r="M526" i="5" s="1"/>
  <c r="AA525" i="5"/>
  <c r="L525" i="5"/>
  <c r="M525" i="5" s="1"/>
  <c r="N525" i="5" s="1"/>
  <c r="AA524" i="5"/>
  <c r="L524" i="5"/>
  <c r="M524" i="5" s="1"/>
  <c r="N524" i="5" s="1"/>
  <c r="AA523" i="5"/>
  <c r="L523" i="5"/>
  <c r="M523" i="5" s="1"/>
  <c r="AA522" i="5"/>
  <c r="N522" i="5"/>
  <c r="M522" i="5"/>
  <c r="O522" i="5" s="1"/>
  <c r="P522" i="5" s="1"/>
  <c r="R522" i="5" s="1"/>
  <c r="L522" i="5"/>
  <c r="AA521" i="5"/>
  <c r="L521" i="5"/>
  <c r="M521" i="5" s="1"/>
  <c r="AA520" i="5"/>
  <c r="O520" i="5"/>
  <c r="P520" i="5" s="1"/>
  <c r="M520" i="5"/>
  <c r="N520" i="5" s="1"/>
  <c r="L520" i="5"/>
  <c r="AA519" i="5"/>
  <c r="M519" i="5"/>
  <c r="L519" i="5"/>
  <c r="AA516" i="5"/>
  <c r="L516" i="5"/>
  <c r="M516" i="5" s="1"/>
  <c r="I516" i="5"/>
  <c r="K516" i="5" s="1"/>
  <c r="H516" i="5"/>
  <c r="F516" i="5"/>
  <c r="AA515" i="5"/>
  <c r="M515" i="5"/>
  <c r="O515" i="5" s="1"/>
  <c r="P515" i="5" s="1"/>
  <c r="Q515" i="5" s="1"/>
  <c r="L515" i="5"/>
  <c r="K515" i="5"/>
  <c r="I515" i="5"/>
  <c r="F515" i="5"/>
  <c r="H515" i="5" s="1"/>
  <c r="AA512" i="5"/>
  <c r="L512" i="5"/>
  <c r="M512" i="5" s="1"/>
  <c r="N512" i="5" s="1"/>
  <c r="K512" i="5"/>
  <c r="I512" i="5"/>
  <c r="AA509" i="5"/>
  <c r="F509" i="5"/>
  <c r="G509" i="5" s="1"/>
  <c r="AA508" i="5"/>
  <c r="F508" i="5"/>
  <c r="G508" i="5" s="1"/>
  <c r="E508" i="5"/>
  <c r="AF506" i="5"/>
  <c r="I506" i="5"/>
  <c r="J506" i="5" s="1"/>
  <c r="F506" i="5"/>
  <c r="G506" i="5" s="1"/>
  <c r="H506" i="5" s="1"/>
  <c r="AA504" i="5"/>
  <c r="F504" i="5"/>
  <c r="G504" i="5" s="1"/>
  <c r="E504" i="5"/>
  <c r="AA503" i="5"/>
  <c r="K503" i="5"/>
  <c r="I503" i="5"/>
  <c r="J503" i="5" s="1"/>
  <c r="L503" i="5" s="1"/>
  <c r="M503" i="5" s="1"/>
  <c r="H503" i="5"/>
  <c r="G503" i="5"/>
  <c r="F503" i="5"/>
  <c r="E503" i="5"/>
  <c r="AA502" i="5"/>
  <c r="F502" i="5"/>
  <c r="G502" i="5" s="1"/>
  <c r="E502" i="5"/>
  <c r="AA501" i="5"/>
  <c r="G501" i="5"/>
  <c r="F501" i="5"/>
  <c r="E501" i="5"/>
  <c r="AA498" i="5"/>
  <c r="F498" i="5"/>
  <c r="G498" i="5" s="1"/>
  <c r="E498" i="5"/>
  <c r="AA497" i="5"/>
  <c r="I497" i="5"/>
  <c r="J497" i="5" s="1"/>
  <c r="L497" i="5" s="1"/>
  <c r="M497" i="5" s="1"/>
  <c r="H497" i="5"/>
  <c r="G497" i="5"/>
  <c r="F497" i="5"/>
  <c r="E497" i="5"/>
  <c r="AA491" i="5"/>
  <c r="O491" i="5"/>
  <c r="P491" i="5" s="1"/>
  <c r="L491" i="5"/>
  <c r="N491" i="5" s="1"/>
  <c r="I491" i="5"/>
  <c r="K491" i="5" s="1"/>
  <c r="F491" i="5"/>
  <c r="H491" i="5" s="1"/>
  <c r="E491" i="5"/>
  <c r="AA490" i="5"/>
  <c r="P490" i="5"/>
  <c r="O490" i="5"/>
  <c r="L490" i="5"/>
  <c r="N490" i="5" s="1"/>
  <c r="K490" i="5"/>
  <c r="I490" i="5"/>
  <c r="H490" i="5"/>
  <c r="F490" i="5"/>
  <c r="E490" i="5"/>
  <c r="AA489" i="5"/>
  <c r="O489" i="5"/>
  <c r="P489" i="5" s="1"/>
  <c r="L489" i="5"/>
  <c r="N489" i="5" s="1"/>
  <c r="I489" i="5"/>
  <c r="K489" i="5" s="1"/>
  <c r="F489" i="5"/>
  <c r="H489" i="5" s="1"/>
  <c r="E489" i="5"/>
  <c r="AA488" i="5"/>
  <c r="O488" i="5"/>
  <c r="P488" i="5" s="1"/>
  <c r="Q488" i="5" s="1"/>
  <c r="N488" i="5"/>
  <c r="L488" i="5"/>
  <c r="K488" i="5"/>
  <c r="I488" i="5"/>
  <c r="H488" i="5"/>
  <c r="F488" i="5"/>
  <c r="E488" i="5"/>
  <c r="AA485" i="5"/>
  <c r="G485" i="5"/>
  <c r="F485" i="5"/>
  <c r="E485" i="5"/>
  <c r="AD482" i="5"/>
  <c r="AA482" i="5"/>
  <c r="S482" i="5"/>
  <c r="T482" i="5" s="1"/>
  <c r="Q482" i="5"/>
  <c r="O482" i="5"/>
  <c r="P482" i="5" s="1"/>
  <c r="R482" i="5" s="1"/>
  <c r="F482" i="5"/>
  <c r="E482" i="5"/>
  <c r="AA481" i="5"/>
  <c r="P481" i="5"/>
  <c r="O481" i="5"/>
  <c r="F481" i="5"/>
  <c r="E481" i="5"/>
  <c r="AA480" i="5"/>
  <c r="O480" i="5"/>
  <c r="P480" i="5" s="1"/>
  <c r="Q480" i="5" s="1"/>
  <c r="I480" i="5"/>
  <c r="J480" i="5" s="1"/>
  <c r="H480" i="5"/>
  <c r="F480" i="5"/>
  <c r="E480" i="5"/>
  <c r="AA479" i="5"/>
  <c r="O479" i="5"/>
  <c r="P479" i="5" s="1"/>
  <c r="L479" i="5"/>
  <c r="N479" i="5" s="1"/>
  <c r="K479" i="5"/>
  <c r="J479" i="5"/>
  <c r="I479" i="5"/>
  <c r="H479" i="5"/>
  <c r="F479" i="5"/>
  <c r="E479" i="5"/>
  <c r="AA476" i="5"/>
  <c r="G476" i="5"/>
  <c r="F476" i="5"/>
  <c r="E476" i="5"/>
  <c r="AF475" i="5"/>
  <c r="AE475" i="5"/>
  <c r="AD475" i="5"/>
  <c r="AF474" i="5"/>
  <c r="AE474" i="5"/>
  <c r="AD474" i="5"/>
  <c r="AA473" i="5"/>
  <c r="O473" i="5"/>
  <c r="P473" i="5" s="1"/>
  <c r="Q473" i="5" s="1"/>
  <c r="H473" i="5"/>
  <c r="G473" i="5"/>
  <c r="F473" i="5"/>
  <c r="E473" i="5"/>
  <c r="AA472" i="5"/>
  <c r="R472" i="5"/>
  <c r="AD472" i="5" s="1"/>
  <c r="P472" i="5"/>
  <c r="Q472" i="5" s="1"/>
  <c r="O472" i="5"/>
  <c r="N472" i="5"/>
  <c r="I472" i="5"/>
  <c r="J472" i="5" s="1"/>
  <c r="L472" i="5" s="1"/>
  <c r="G472" i="5"/>
  <c r="F472" i="5"/>
  <c r="E472" i="5"/>
  <c r="AA471" i="5"/>
  <c r="S471" i="5"/>
  <c r="Q471" i="5"/>
  <c r="O471" i="5"/>
  <c r="P471" i="5" s="1"/>
  <c r="R471" i="5" s="1"/>
  <c r="AD471" i="5" s="1"/>
  <c r="J471" i="5"/>
  <c r="I471" i="5"/>
  <c r="F471" i="5"/>
  <c r="H471" i="5" s="1"/>
  <c r="E471" i="5"/>
  <c r="AA470" i="5"/>
  <c r="P470" i="5"/>
  <c r="R470" i="5" s="1"/>
  <c r="AD470" i="5" s="1"/>
  <c r="O470" i="5"/>
  <c r="L470" i="5"/>
  <c r="N470" i="5" s="1"/>
  <c r="I470" i="5"/>
  <c r="K470" i="5" s="1"/>
  <c r="F470" i="5"/>
  <c r="H470" i="5" s="1"/>
  <c r="E470" i="5"/>
  <c r="AA466" i="5"/>
  <c r="F466" i="5"/>
  <c r="G466" i="5" s="1"/>
  <c r="I466" i="5" s="1"/>
  <c r="J466" i="5" s="1"/>
  <c r="AA465" i="5"/>
  <c r="I465" i="5"/>
  <c r="J465" i="5" s="1"/>
  <c r="L465" i="5" s="1"/>
  <c r="M465" i="5" s="1"/>
  <c r="H465" i="5"/>
  <c r="F465" i="5"/>
  <c r="G465" i="5" s="1"/>
  <c r="AA464" i="5"/>
  <c r="K464" i="5"/>
  <c r="F464" i="5"/>
  <c r="G464" i="5" s="1"/>
  <c r="I464" i="5" s="1"/>
  <c r="J464" i="5" s="1"/>
  <c r="L464" i="5" s="1"/>
  <c r="M464" i="5" s="1"/>
  <c r="AA463" i="5"/>
  <c r="F463" i="5"/>
  <c r="G463" i="5" s="1"/>
  <c r="AA462" i="5"/>
  <c r="I462" i="5"/>
  <c r="J462" i="5" s="1"/>
  <c r="F462" i="5"/>
  <c r="G462" i="5" s="1"/>
  <c r="H462" i="5" s="1"/>
  <c r="AA461" i="5"/>
  <c r="G461" i="5"/>
  <c r="F461" i="5"/>
  <c r="AA460" i="5"/>
  <c r="J460" i="5"/>
  <c r="G460" i="5"/>
  <c r="I460" i="5" s="1"/>
  <c r="F460" i="5"/>
  <c r="AA459" i="5"/>
  <c r="G459" i="5"/>
  <c r="F459" i="5"/>
  <c r="AA458" i="5"/>
  <c r="F458" i="5"/>
  <c r="G458" i="5" s="1"/>
  <c r="AA457" i="5"/>
  <c r="J457" i="5"/>
  <c r="H457" i="5"/>
  <c r="F457" i="5"/>
  <c r="G457" i="5" s="1"/>
  <c r="I457" i="5" s="1"/>
  <c r="AA456" i="5"/>
  <c r="N456" i="5"/>
  <c r="L456" i="5"/>
  <c r="M456" i="5" s="1"/>
  <c r="O456" i="5" s="1"/>
  <c r="P456" i="5" s="1"/>
  <c r="F456" i="5"/>
  <c r="G456" i="5" s="1"/>
  <c r="I456" i="5" s="1"/>
  <c r="J456" i="5" s="1"/>
  <c r="K456" i="5" s="1"/>
  <c r="AD453" i="5"/>
  <c r="AA453" i="5"/>
  <c r="S453" i="5"/>
  <c r="AE452" i="5"/>
  <c r="AD452" i="5"/>
  <c r="AA452" i="5"/>
  <c r="T452" i="5"/>
  <c r="S452" i="5"/>
  <c r="AA449" i="5"/>
  <c r="G449" i="5"/>
  <c r="F449" i="5"/>
  <c r="E449" i="5"/>
  <c r="AA448" i="5"/>
  <c r="K448" i="5"/>
  <c r="H448" i="5"/>
  <c r="F448" i="5"/>
  <c r="G448" i="5" s="1"/>
  <c r="I448" i="5" s="1"/>
  <c r="J448" i="5" s="1"/>
  <c r="L448" i="5" s="1"/>
  <c r="M448" i="5" s="1"/>
  <c r="E448" i="5"/>
  <c r="AA447" i="5"/>
  <c r="G447" i="5"/>
  <c r="F447" i="5"/>
  <c r="E447" i="5"/>
  <c r="AA446" i="5"/>
  <c r="F446" i="5"/>
  <c r="G446" i="5" s="1"/>
  <c r="E446" i="5"/>
  <c r="AA443" i="5"/>
  <c r="I443" i="5"/>
  <c r="J443" i="5" s="1"/>
  <c r="L443" i="5" s="1"/>
  <c r="M443" i="5" s="1"/>
  <c r="G443" i="5"/>
  <c r="H443" i="5" s="1"/>
  <c r="F443" i="5"/>
  <c r="E443" i="5"/>
  <c r="AA442" i="5"/>
  <c r="K442" i="5"/>
  <c r="H442" i="5"/>
  <c r="F442" i="5"/>
  <c r="G442" i="5" s="1"/>
  <c r="I442" i="5" s="1"/>
  <c r="J442" i="5" s="1"/>
  <c r="L442" i="5" s="1"/>
  <c r="M442" i="5" s="1"/>
  <c r="O442" i="5" s="1"/>
  <c r="P442" i="5" s="1"/>
  <c r="E442" i="5"/>
  <c r="AA441" i="5"/>
  <c r="G441" i="5"/>
  <c r="F441" i="5"/>
  <c r="E441" i="5"/>
  <c r="AA440" i="5"/>
  <c r="I440" i="5"/>
  <c r="J440" i="5" s="1"/>
  <c r="G440" i="5"/>
  <c r="H440" i="5" s="1"/>
  <c r="F440" i="5"/>
  <c r="E440" i="5"/>
  <c r="AA436" i="5"/>
  <c r="G436" i="5"/>
  <c r="F436" i="5"/>
  <c r="AA435" i="5"/>
  <c r="F435" i="5"/>
  <c r="G435" i="5" s="1"/>
  <c r="I435" i="5" s="1"/>
  <c r="J435" i="5" s="1"/>
  <c r="AA434" i="5"/>
  <c r="F434" i="5"/>
  <c r="G434" i="5" s="1"/>
  <c r="H434" i="5" s="1"/>
  <c r="AF433" i="5"/>
  <c r="AE433" i="5"/>
  <c r="AD433" i="5"/>
  <c r="AA430" i="5"/>
  <c r="G430" i="5"/>
  <c r="H430" i="5" s="1"/>
  <c r="F430" i="5"/>
  <c r="E430" i="5"/>
  <c r="AA429" i="5"/>
  <c r="G429" i="5"/>
  <c r="F429" i="5"/>
  <c r="E429" i="5"/>
  <c r="AF428" i="5"/>
  <c r="AE428" i="5"/>
  <c r="AD428" i="5"/>
  <c r="AA425" i="5"/>
  <c r="F425" i="5"/>
  <c r="G425" i="5" s="1"/>
  <c r="E425" i="5"/>
  <c r="AA422" i="5"/>
  <c r="F422" i="5"/>
  <c r="G422" i="5" s="1"/>
  <c r="I422" i="5" s="1"/>
  <c r="J422" i="5" s="1"/>
  <c r="AA421" i="5"/>
  <c r="F421" i="5"/>
  <c r="G421" i="5" s="1"/>
  <c r="AA418" i="5"/>
  <c r="I418" i="5"/>
  <c r="J418" i="5" s="1"/>
  <c r="K418" i="5" s="1"/>
  <c r="F418" i="5"/>
  <c r="G418" i="5" s="1"/>
  <c r="H418" i="5" s="1"/>
  <c r="E418" i="5"/>
  <c r="AA415" i="5"/>
  <c r="R415" i="5"/>
  <c r="Q415" i="5"/>
  <c r="O415" i="5"/>
  <c r="L415" i="5"/>
  <c r="N415" i="5" s="1"/>
  <c r="F415" i="5"/>
  <c r="G415" i="5" s="1"/>
  <c r="E415" i="5"/>
  <c r="AF411" i="5"/>
  <c r="AE411" i="5"/>
  <c r="AD411" i="5"/>
  <c r="AF410" i="5"/>
  <c r="AE410" i="5"/>
  <c r="AD410" i="5"/>
  <c r="AA409" i="5"/>
  <c r="G409" i="5"/>
  <c r="H409" i="5" s="1"/>
  <c r="F409" i="5"/>
  <c r="E409" i="5"/>
  <c r="AA408" i="5"/>
  <c r="F408" i="5"/>
  <c r="E408" i="5"/>
  <c r="AA407" i="5"/>
  <c r="G407" i="5"/>
  <c r="F407" i="5"/>
  <c r="E407" i="5"/>
  <c r="AA406" i="5"/>
  <c r="F406" i="5"/>
  <c r="E406" i="5"/>
  <c r="AF402" i="5"/>
  <c r="AE402" i="5"/>
  <c r="AD402" i="5"/>
  <c r="AA402" i="5"/>
  <c r="S402" i="5"/>
  <c r="T402" i="5" s="1"/>
  <c r="L402" i="5"/>
  <c r="N402" i="5" s="1"/>
  <c r="K402" i="5"/>
  <c r="I402" i="5"/>
  <c r="F402" i="5"/>
  <c r="H402" i="5" s="1"/>
  <c r="E402" i="5"/>
  <c r="AE399" i="5"/>
  <c r="AD399" i="5"/>
  <c r="AA399" i="5"/>
  <c r="AF399" i="5" s="1"/>
  <c r="T399" i="5"/>
  <c r="S399" i="5"/>
  <c r="O399" i="5"/>
  <c r="Q399" i="5" s="1"/>
  <c r="N399" i="5"/>
  <c r="L399" i="5"/>
  <c r="AF398" i="5"/>
  <c r="AE398" i="5"/>
  <c r="AD398" i="5"/>
  <c r="AA398" i="5"/>
  <c r="S398" i="5"/>
  <c r="T398" i="5" s="1"/>
  <c r="Q398" i="5"/>
  <c r="O398" i="5"/>
  <c r="L398" i="5"/>
  <c r="N398" i="5" s="1"/>
  <c r="AE397" i="5"/>
  <c r="AD397" i="5"/>
  <c r="AA397" i="5"/>
  <c r="AF397" i="5" s="1"/>
  <c r="T397" i="5"/>
  <c r="S397" i="5"/>
  <c r="O397" i="5"/>
  <c r="Q397" i="5" s="1"/>
  <c r="N397" i="5"/>
  <c r="L397" i="5"/>
  <c r="AF396" i="5"/>
  <c r="AE396" i="5"/>
  <c r="AD396" i="5"/>
  <c r="AA396" i="5"/>
  <c r="S396" i="5"/>
  <c r="T396" i="5" s="1"/>
  <c r="Q396" i="5"/>
  <c r="O396" i="5"/>
  <c r="L396" i="5"/>
  <c r="N396" i="5" s="1"/>
  <c r="AF392" i="5"/>
  <c r="AE392" i="5"/>
  <c r="AD392" i="5"/>
  <c r="AA392" i="5"/>
  <c r="T392" i="5"/>
  <c r="S392" i="5"/>
  <c r="O392" i="5"/>
  <c r="Q392" i="5" s="1"/>
  <c r="N392" i="5"/>
  <c r="L392" i="5"/>
  <c r="I392" i="5"/>
  <c r="K392" i="5" s="1"/>
  <c r="H392" i="5"/>
  <c r="F392" i="5"/>
  <c r="E392" i="5"/>
  <c r="AE391" i="5"/>
  <c r="AD391" i="5"/>
  <c r="AA391" i="5"/>
  <c r="AF391" i="5" s="1"/>
  <c r="T391" i="5"/>
  <c r="S391" i="5"/>
  <c r="O391" i="5"/>
  <c r="Q391" i="5" s="1"/>
  <c r="L391" i="5"/>
  <c r="N391" i="5" s="1"/>
  <c r="I391" i="5"/>
  <c r="K391" i="5" s="1"/>
  <c r="H391" i="5"/>
  <c r="F391" i="5"/>
  <c r="E391" i="5"/>
  <c r="AF390" i="5"/>
  <c r="AE390" i="5"/>
  <c r="AD390" i="5"/>
  <c r="AA390" i="5"/>
  <c r="T390" i="5"/>
  <c r="S390" i="5"/>
  <c r="Q390" i="5"/>
  <c r="O390" i="5"/>
  <c r="L390" i="5"/>
  <c r="N390" i="5" s="1"/>
  <c r="K390" i="5"/>
  <c r="I390" i="5"/>
  <c r="F390" i="5"/>
  <c r="H390" i="5" s="1"/>
  <c r="E390" i="5"/>
  <c r="AE389" i="5"/>
  <c r="AD389" i="5"/>
  <c r="AA389" i="5"/>
  <c r="AF389" i="5" s="1"/>
  <c r="S389" i="5"/>
  <c r="T389" i="5" s="1"/>
  <c r="O389" i="5"/>
  <c r="Q389" i="5" s="1"/>
  <c r="L389" i="5"/>
  <c r="N389" i="5" s="1"/>
  <c r="K389" i="5"/>
  <c r="I389" i="5"/>
  <c r="F389" i="5"/>
  <c r="H389" i="5" s="1"/>
  <c r="E389" i="5"/>
  <c r="AE385" i="5"/>
  <c r="AD385" i="5"/>
  <c r="AA385" i="5"/>
  <c r="AF385" i="5" s="1"/>
  <c r="T385" i="5"/>
  <c r="S385" i="5"/>
  <c r="O385" i="5"/>
  <c r="L385" i="5"/>
  <c r="N385" i="5" s="1"/>
  <c r="I385" i="5"/>
  <c r="K385" i="5" s="1"/>
  <c r="F385" i="5"/>
  <c r="H385" i="5" s="1"/>
  <c r="AE381" i="5"/>
  <c r="AD381" i="5"/>
  <c r="AA381" i="5"/>
  <c r="AF381" i="5" s="1"/>
  <c r="S381" i="5"/>
  <c r="T381" i="5" s="1"/>
  <c r="O381" i="5"/>
  <c r="Q381" i="5" s="1"/>
  <c r="L381" i="5"/>
  <c r="N381" i="5" s="1"/>
  <c r="K381" i="5"/>
  <c r="I381" i="5"/>
  <c r="F381" i="5"/>
  <c r="H381" i="5" s="1"/>
  <c r="E381" i="5"/>
  <c r="AE380" i="5"/>
  <c r="AD380" i="5"/>
  <c r="AA380" i="5"/>
  <c r="AF380" i="5" s="1"/>
  <c r="T380" i="5"/>
  <c r="S380" i="5"/>
  <c r="AF379" i="5"/>
  <c r="AE379" i="5"/>
  <c r="AD379" i="5"/>
  <c r="AA379" i="5"/>
  <c r="S379" i="5"/>
  <c r="T379" i="5" s="1"/>
  <c r="Q379" i="5"/>
  <c r="O379" i="5"/>
  <c r="L379" i="5"/>
  <c r="N379" i="5" s="1"/>
  <c r="AF378" i="5"/>
  <c r="AE378" i="5"/>
  <c r="AD378" i="5"/>
  <c r="AA378" i="5"/>
  <c r="T378" i="5"/>
  <c r="S378" i="5"/>
  <c r="AF376" i="5"/>
  <c r="AE376" i="5"/>
  <c r="AD376" i="5"/>
  <c r="AA376" i="5"/>
  <c r="S376" i="5"/>
  <c r="T376" i="5" s="1"/>
  <c r="Q376" i="5"/>
  <c r="O376" i="5"/>
  <c r="L376" i="5"/>
  <c r="N376" i="5" s="1"/>
  <c r="K376" i="5"/>
  <c r="I376" i="5"/>
  <c r="F376" i="5"/>
  <c r="H376" i="5" s="1"/>
  <c r="E376" i="5"/>
  <c r="AE375" i="5"/>
  <c r="AD375" i="5"/>
  <c r="AA375" i="5"/>
  <c r="AF375" i="5" s="1"/>
  <c r="S375" i="5"/>
  <c r="T375" i="5" s="1"/>
  <c r="AD370" i="5"/>
  <c r="AA370" i="5"/>
  <c r="S370" i="5"/>
  <c r="AE369" i="5"/>
  <c r="AD369" i="5"/>
  <c r="AA369" i="5"/>
  <c r="AF369" i="5" s="1"/>
  <c r="S369" i="5"/>
  <c r="T369" i="5" s="1"/>
  <c r="L369" i="5"/>
  <c r="M369" i="5" s="1"/>
  <c r="AF368" i="5"/>
  <c r="AD368" i="5"/>
  <c r="AA368" i="5"/>
  <c r="T368" i="5"/>
  <c r="S368" i="5"/>
  <c r="AE368" i="5" s="1"/>
  <c r="AE367" i="5"/>
  <c r="AD367" i="5"/>
  <c r="AA367" i="5"/>
  <c r="S367" i="5"/>
  <c r="T367" i="5" s="1"/>
  <c r="AF367" i="5" s="1"/>
  <c r="I367" i="5"/>
  <c r="J367" i="5" s="1"/>
  <c r="K367" i="5" s="1"/>
  <c r="H367" i="5"/>
  <c r="F367" i="5"/>
  <c r="E367" i="5"/>
  <c r="AD366" i="5"/>
  <c r="AA366" i="5"/>
  <c r="S366" i="5"/>
  <c r="J366" i="5"/>
  <c r="I366" i="5"/>
  <c r="F366" i="5"/>
  <c r="H366" i="5" s="1"/>
  <c r="E366" i="5"/>
  <c r="AF365" i="5"/>
  <c r="AD365" i="5"/>
  <c r="AA365" i="5"/>
  <c r="T365" i="5"/>
  <c r="S365" i="5"/>
  <c r="AE365" i="5" s="1"/>
  <c r="AD364" i="5"/>
  <c r="AA364" i="5"/>
  <c r="S364" i="5"/>
  <c r="AF363" i="5"/>
  <c r="AE363" i="5"/>
  <c r="AD363" i="5"/>
  <c r="AA363" i="5"/>
  <c r="T363" i="5"/>
  <c r="S363" i="5"/>
  <c r="AE362" i="5"/>
  <c r="AD362" i="5"/>
  <c r="AA362" i="5"/>
  <c r="T362" i="5"/>
  <c r="AF362" i="5" s="1"/>
  <c r="S362" i="5"/>
  <c r="AE355" i="5"/>
  <c r="AD355" i="5"/>
  <c r="AA355" i="5"/>
  <c r="AF355" i="5" s="1"/>
  <c r="T355" i="5"/>
  <c r="S355" i="5"/>
  <c r="AF354" i="5"/>
  <c r="AE354" i="5"/>
  <c r="AD354" i="5"/>
  <c r="AA354" i="5"/>
  <c r="S354" i="5"/>
  <c r="T354" i="5" s="1"/>
  <c r="AF349" i="5"/>
  <c r="AE349" i="5"/>
  <c r="AD349" i="5"/>
  <c r="AA349" i="5"/>
  <c r="T349" i="5"/>
  <c r="S349" i="5"/>
  <c r="O349" i="5"/>
  <c r="Q349" i="5" s="1"/>
  <c r="N349" i="5"/>
  <c r="L349" i="5"/>
  <c r="K349" i="5"/>
  <c r="I349" i="5"/>
  <c r="AF348" i="5"/>
  <c r="AE348" i="5"/>
  <c r="AD348" i="5"/>
  <c r="AA348" i="5"/>
  <c r="T348" i="5"/>
  <c r="S348" i="5"/>
  <c r="Q348" i="5"/>
  <c r="O348" i="5"/>
  <c r="N348" i="5"/>
  <c r="L348" i="5"/>
  <c r="I348" i="5"/>
  <c r="K348" i="5" s="1"/>
  <c r="E348" i="5"/>
  <c r="AE346" i="5"/>
  <c r="AD346" i="5"/>
  <c r="AA346" i="5"/>
  <c r="AF346" i="5" s="1"/>
  <c r="O346" i="5"/>
  <c r="L346" i="5"/>
  <c r="N346" i="5" s="1"/>
  <c r="K346" i="5"/>
  <c r="I346" i="5"/>
  <c r="E346" i="5"/>
  <c r="AF345" i="5"/>
  <c r="AE345" i="5"/>
  <c r="AD345" i="5"/>
  <c r="AA345" i="5"/>
  <c r="O345" i="5"/>
  <c r="N345" i="5"/>
  <c r="L345" i="5"/>
  <c r="I345" i="5"/>
  <c r="K345" i="5" s="1"/>
  <c r="E345" i="5"/>
  <c r="AE344" i="5"/>
  <c r="AD344" i="5"/>
  <c r="AA344" i="5"/>
  <c r="AF344" i="5" s="1"/>
  <c r="O344" i="5"/>
  <c r="L344" i="5"/>
  <c r="N344" i="5" s="1"/>
  <c r="K344" i="5"/>
  <c r="I344" i="5"/>
  <c r="E344" i="5"/>
  <c r="AF343" i="5"/>
  <c r="AE343" i="5"/>
  <c r="AD343" i="5"/>
  <c r="AA343" i="5"/>
  <c r="O343" i="5"/>
  <c r="N343" i="5"/>
  <c r="L343" i="5"/>
  <c r="I343" i="5"/>
  <c r="K343" i="5" s="1"/>
  <c r="E343" i="5"/>
  <c r="AE342" i="5"/>
  <c r="AD342" i="5"/>
  <c r="AA342" i="5"/>
  <c r="AF342" i="5" s="1"/>
  <c r="O342" i="5"/>
  <c r="L342" i="5"/>
  <c r="N342" i="5" s="1"/>
  <c r="K342" i="5"/>
  <c r="I342" i="5"/>
  <c r="E342" i="5"/>
  <c r="AA341" i="5"/>
  <c r="AA340" i="5"/>
  <c r="AA339" i="5"/>
  <c r="AD336" i="5"/>
  <c r="AA336" i="5"/>
  <c r="T336" i="5"/>
  <c r="AF336" i="5" s="1"/>
  <c r="S336" i="5"/>
  <c r="AE336" i="5" s="1"/>
  <c r="Q336" i="5"/>
  <c r="O336" i="5"/>
  <c r="L336" i="5"/>
  <c r="N336" i="5" s="1"/>
  <c r="K336" i="5"/>
  <c r="AE335" i="5"/>
  <c r="AD335" i="5"/>
  <c r="AA335" i="5"/>
  <c r="AF335" i="5" s="1"/>
  <c r="S335" i="5"/>
  <c r="T335" i="5" s="1"/>
  <c r="Q335" i="5"/>
  <c r="O335" i="5"/>
  <c r="L335" i="5"/>
  <c r="N335" i="5" s="1"/>
  <c r="I335" i="5"/>
  <c r="K335" i="5" s="1"/>
  <c r="AE334" i="5"/>
  <c r="AD334" i="5"/>
  <c r="AA334" i="5"/>
  <c r="AF334" i="5" s="1"/>
  <c r="S334" i="5"/>
  <c r="T334" i="5" s="1"/>
  <c r="O334" i="5"/>
  <c r="Q334" i="5" s="1"/>
  <c r="L334" i="5"/>
  <c r="N334" i="5" s="1"/>
  <c r="I334" i="5"/>
  <c r="K334" i="5" s="1"/>
  <c r="E334" i="5"/>
  <c r="AF333" i="5"/>
  <c r="AE333" i="5"/>
  <c r="AD333" i="5"/>
  <c r="AA333" i="5"/>
  <c r="S333" i="5"/>
  <c r="T333" i="5" s="1"/>
  <c r="Q333" i="5"/>
  <c r="O333" i="5"/>
  <c r="N333" i="5"/>
  <c r="L333" i="5"/>
  <c r="K333" i="5"/>
  <c r="I333" i="5"/>
  <c r="E333" i="5"/>
  <c r="AF332" i="5"/>
  <c r="AE332" i="5"/>
  <c r="AD332" i="5"/>
  <c r="AA332" i="5"/>
  <c r="T332" i="5"/>
  <c r="S332" i="5"/>
  <c r="O332" i="5"/>
  <c r="Q332" i="5" s="1"/>
  <c r="L332" i="5"/>
  <c r="N332" i="5" s="1"/>
  <c r="I332" i="5"/>
  <c r="K332" i="5" s="1"/>
  <c r="E332" i="5"/>
  <c r="AF331" i="5"/>
  <c r="AE331" i="5"/>
  <c r="AD331" i="5"/>
  <c r="AA331" i="5"/>
  <c r="T331" i="5"/>
  <c r="S331" i="5"/>
  <c r="Q331" i="5"/>
  <c r="O331" i="5"/>
  <c r="N331" i="5"/>
  <c r="L331" i="5"/>
  <c r="I331" i="5"/>
  <c r="K331" i="5" s="1"/>
  <c r="E331" i="5"/>
  <c r="AE326" i="5"/>
  <c r="AD326" i="5"/>
  <c r="AA326" i="5"/>
  <c r="AF326" i="5" s="1"/>
  <c r="S326" i="5"/>
  <c r="T326" i="5" s="1"/>
  <c r="Q326" i="5"/>
  <c r="O326" i="5"/>
  <c r="L326" i="5"/>
  <c r="N326" i="5" s="1"/>
  <c r="I326" i="5"/>
  <c r="K326" i="5" s="1"/>
  <c r="F326" i="5"/>
  <c r="H326" i="5" s="1"/>
  <c r="E326" i="5"/>
  <c r="AF325" i="5"/>
  <c r="AE325" i="5"/>
  <c r="AD325" i="5"/>
  <c r="AA325" i="5"/>
  <c r="T325" i="5"/>
  <c r="S325" i="5"/>
  <c r="Q325" i="5"/>
  <c r="O325" i="5"/>
  <c r="N325" i="5"/>
  <c r="L325" i="5"/>
  <c r="I325" i="5"/>
  <c r="K325" i="5" s="1"/>
  <c r="H325" i="5"/>
  <c r="F325" i="5"/>
  <c r="E325" i="5"/>
  <c r="AF324" i="5"/>
  <c r="AE324" i="5"/>
  <c r="AD324" i="5"/>
  <c r="AA324" i="5"/>
  <c r="S324" i="5"/>
  <c r="T324" i="5" s="1"/>
  <c r="O324" i="5"/>
  <c r="Q324" i="5" s="1"/>
  <c r="N324" i="5"/>
  <c r="L324" i="5"/>
  <c r="I324" i="5"/>
  <c r="K324" i="5" s="1"/>
  <c r="F324" i="5"/>
  <c r="H324" i="5" s="1"/>
  <c r="E324" i="5"/>
  <c r="AF323" i="5"/>
  <c r="AE323" i="5"/>
  <c r="AD323" i="5"/>
  <c r="AA323" i="5"/>
  <c r="T323" i="5"/>
  <c r="S323" i="5"/>
  <c r="Q323" i="5"/>
  <c r="O323" i="5"/>
  <c r="L323" i="5"/>
  <c r="N323" i="5" s="1"/>
  <c r="K323" i="5"/>
  <c r="I323" i="5"/>
  <c r="H323" i="5"/>
  <c r="F323" i="5"/>
  <c r="E323" i="5"/>
  <c r="AE322" i="5"/>
  <c r="AD322" i="5"/>
  <c r="AA322" i="5"/>
  <c r="AF322" i="5" s="1"/>
  <c r="S322" i="5"/>
  <c r="T322" i="5" s="1"/>
  <c r="O322" i="5"/>
  <c r="Q322" i="5" s="1"/>
  <c r="L322" i="5"/>
  <c r="N322" i="5" s="1"/>
  <c r="I322" i="5"/>
  <c r="K322" i="5" s="1"/>
  <c r="F322" i="5"/>
  <c r="H322" i="5" s="1"/>
  <c r="E322" i="5"/>
  <c r="AA317" i="5"/>
  <c r="F317" i="5"/>
  <c r="G317" i="5" s="1"/>
  <c r="I317" i="5" s="1"/>
  <c r="J317" i="5" s="1"/>
  <c r="E317" i="5"/>
  <c r="AA316" i="5"/>
  <c r="I316" i="5"/>
  <c r="J316" i="5" s="1"/>
  <c r="K316" i="5" s="1"/>
  <c r="F316" i="5"/>
  <c r="G316" i="5" s="1"/>
  <c r="H316" i="5" s="1"/>
  <c r="E316" i="5"/>
  <c r="AA315" i="5"/>
  <c r="L315" i="5"/>
  <c r="M315" i="5" s="1"/>
  <c r="J315" i="5"/>
  <c r="K315" i="5" s="1"/>
  <c r="I315" i="5"/>
  <c r="H315" i="5"/>
  <c r="F315" i="5"/>
  <c r="G315" i="5" s="1"/>
  <c r="E315" i="5"/>
  <c r="AA314" i="5"/>
  <c r="F314" i="5"/>
  <c r="G314" i="5" s="1"/>
  <c r="E314" i="5"/>
  <c r="AF311" i="5"/>
  <c r="AE311" i="5"/>
  <c r="AD311" i="5"/>
  <c r="R311" i="5"/>
  <c r="AA311" i="5" s="1"/>
  <c r="Q311" i="5"/>
  <c r="O311" i="5"/>
  <c r="G311" i="5"/>
  <c r="F311" i="5"/>
  <c r="E311" i="5"/>
  <c r="AE310" i="5"/>
  <c r="S310" i="5"/>
  <c r="T310" i="5" s="1"/>
  <c r="R310" i="5"/>
  <c r="O310" i="5"/>
  <c r="Q310" i="5" s="1"/>
  <c r="N310" i="5"/>
  <c r="L310" i="5"/>
  <c r="I310" i="5"/>
  <c r="K310" i="5" s="1"/>
  <c r="H310" i="5"/>
  <c r="F310" i="5"/>
  <c r="E310" i="5"/>
  <c r="AE309" i="5"/>
  <c r="S309" i="5"/>
  <c r="T309" i="5" s="1"/>
  <c r="R309" i="5"/>
  <c r="O309" i="5"/>
  <c r="Q309" i="5" s="1"/>
  <c r="N309" i="5"/>
  <c r="L309" i="5"/>
  <c r="I309" i="5"/>
  <c r="K309" i="5" s="1"/>
  <c r="F309" i="5"/>
  <c r="H309" i="5" s="1"/>
  <c r="E309" i="5"/>
  <c r="AE308" i="5"/>
  <c r="S308" i="5"/>
  <c r="T308" i="5" s="1"/>
  <c r="R308" i="5"/>
  <c r="O308" i="5"/>
  <c r="Q308" i="5" s="1"/>
  <c r="N308" i="5"/>
  <c r="L308" i="5"/>
  <c r="I308" i="5"/>
  <c r="K308" i="5" s="1"/>
  <c r="F308" i="5"/>
  <c r="H308" i="5" s="1"/>
  <c r="E308" i="5"/>
  <c r="AE307" i="5"/>
  <c r="J307" i="5"/>
  <c r="L307" i="5" s="1"/>
  <c r="M307" i="5" s="1"/>
  <c r="I307" i="5"/>
  <c r="H307" i="5"/>
  <c r="G307" i="5"/>
  <c r="F307" i="5"/>
  <c r="E307" i="5"/>
  <c r="AF306" i="5"/>
  <c r="AE306" i="5"/>
  <c r="AD306" i="5"/>
  <c r="AA306" i="5"/>
  <c r="T306" i="5"/>
  <c r="S306" i="5"/>
  <c r="R306" i="5"/>
  <c r="O306" i="5"/>
  <c r="Q306" i="5" s="1"/>
  <c r="N306" i="5"/>
  <c r="L306" i="5"/>
  <c r="I306" i="5"/>
  <c r="K306" i="5" s="1"/>
  <c r="H306" i="5"/>
  <c r="F306" i="5"/>
  <c r="E306" i="5"/>
  <c r="AE305" i="5"/>
  <c r="AD305" i="5"/>
  <c r="AA305" i="5"/>
  <c r="T305" i="5"/>
  <c r="AF305" i="5" s="1"/>
  <c r="S305" i="5"/>
  <c r="R305" i="5"/>
  <c r="O305" i="5"/>
  <c r="Q305" i="5" s="1"/>
  <c r="N305" i="5"/>
  <c r="L305" i="5"/>
  <c r="I305" i="5"/>
  <c r="K305" i="5" s="1"/>
  <c r="H305" i="5"/>
  <c r="F305" i="5"/>
  <c r="E305" i="5"/>
  <c r="AF304" i="5"/>
  <c r="AE304" i="5"/>
  <c r="AD304" i="5"/>
  <c r="AA304" i="5"/>
  <c r="T304" i="5"/>
  <c r="S304" i="5"/>
  <c r="R304" i="5"/>
  <c r="O304" i="5"/>
  <c r="Q304" i="5" s="1"/>
  <c r="N304" i="5"/>
  <c r="L304" i="5"/>
  <c r="I304" i="5"/>
  <c r="K304" i="5" s="1"/>
  <c r="H304" i="5"/>
  <c r="F304" i="5"/>
  <c r="E304" i="5"/>
  <c r="AE303" i="5"/>
  <c r="F303" i="5"/>
  <c r="G303" i="5" s="1"/>
  <c r="E303" i="5"/>
  <c r="AF299" i="5"/>
  <c r="AE299" i="5"/>
  <c r="AD299" i="5"/>
  <c r="AA299" i="5"/>
  <c r="S299" i="5"/>
  <c r="AF298" i="5"/>
  <c r="AE298" i="5"/>
  <c r="AD298" i="5"/>
  <c r="AA298" i="5"/>
  <c r="S298" i="5"/>
  <c r="AE297" i="5"/>
  <c r="AD297" i="5"/>
  <c r="AA297" i="5"/>
  <c r="AF297" i="5" s="1"/>
  <c r="S297" i="5"/>
  <c r="AF296" i="5"/>
  <c r="AE296" i="5"/>
  <c r="AD296" i="5"/>
  <c r="AA296" i="5"/>
  <c r="S296" i="5"/>
  <c r="Q296" i="5"/>
  <c r="AE295" i="5"/>
  <c r="AD295" i="5"/>
  <c r="AA295" i="5"/>
  <c r="AF295" i="5" s="1"/>
  <c r="S295" i="5"/>
  <c r="Q295" i="5"/>
  <c r="AE294" i="5"/>
  <c r="AD294" i="5"/>
  <c r="AA294" i="5"/>
  <c r="AF294" i="5" s="1"/>
  <c r="S294" i="5"/>
  <c r="Q294" i="5"/>
  <c r="E293" i="5"/>
  <c r="E292" i="5"/>
  <c r="AE291" i="5"/>
  <c r="AD291" i="5"/>
  <c r="AA291" i="5"/>
  <c r="AF291" i="5" s="1"/>
  <c r="S291" i="5"/>
  <c r="T291" i="5" s="1"/>
  <c r="R291" i="5"/>
  <c r="F291" i="5"/>
  <c r="G291" i="5" s="1"/>
  <c r="E291" i="5"/>
  <c r="AE290" i="5"/>
  <c r="AD290" i="5"/>
  <c r="R290" i="5"/>
  <c r="AA290" i="5" s="1"/>
  <c r="AF290" i="5" s="1"/>
  <c r="G290" i="5"/>
  <c r="I290" i="5" s="1"/>
  <c r="J290" i="5" s="1"/>
  <c r="F290" i="5"/>
  <c r="E290" i="5"/>
  <c r="AA288" i="5"/>
  <c r="F288" i="5"/>
  <c r="G288" i="5" s="1"/>
  <c r="AF287" i="5"/>
  <c r="AE287" i="5"/>
  <c r="AD287" i="5"/>
  <c r="AA287" i="5"/>
  <c r="T287" i="5"/>
  <c r="S287" i="5"/>
  <c r="F287" i="5"/>
  <c r="G287" i="5" s="1"/>
  <c r="AF286" i="5"/>
  <c r="AE286" i="5"/>
  <c r="AD286" i="5"/>
  <c r="AA286" i="5"/>
  <c r="S286" i="5"/>
  <c r="T286" i="5" s="1"/>
  <c r="H286" i="5"/>
  <c r="G286" i="5"/>
  <c r="I286" i="5" s="1"/>
  <c r="J286" i="5" s="1"/>
  <c r="F286" i="5"/>
  <c r="E286" i="5"/>
  <c r="AE285" i="5"/>
  <c r="AD285" i="5"/>
  <c r="AA285" i="5"/>
  <c r="AF285" i="5" s="1"/>
  <c r="S285" i="5"/>
  <c r="T285" i="5" s="1"/>
  <c r="J285" i="5"/>
  <c r="L285" i="5" s="1"/>
  <c r="M285" i="5" s="1"/>
  <c r="I285" i="5"/>
  <c r="H285" i="5"/>
  <c r="G285" i="5"/>
  <c r="F285" i="5"/>
  <c r="E285" i="5"/>
  <c r="AE281" i="5"/>
  <c r="AD281" i="5"/>
  <c r="AA281" i="5"/>
  <c r="AF281" i="5" s="1"/>
  <c r="T281" i="5"/>
  <c r="S281" i="5"/>
  <c r="F281" i="5"/>
  <c r="G281" i="5" s="1"/>
  <c r="E281" i="5"/>
  <c r="AF280" i="5"/>
  <c r="AE280" i="5"/>
  <c r="AD280" i="5"/>
  <c r="AA280" i="5"/>
  <c r="S280" i="5"/>
  <c r="T280" i="5" s="1"/>
  <c r="G280" i="5"/>
  <c r="F280" i="5"/>
  <c r="E280" i="5"/>
  <c r="AD279" i="5"/>
  <c r="AA279" i="5"/>
  <c r="S279" i="5"/>
  <c r="F279" i="5"/>
  <c r="G279" i="5" s="1"/>
  <c r="I279" i="5" s="1"/>
  <c r="J279" i="5" s="1"/>
  <c r="E279" i="5"/>
  <c r="AD278" i="5"/>
  <c r="AA278" i="5"/>
  <c r="AF278" i="5" s="1"/>
  <c r="T278" i="5"/>
  <c r="S278" i="5"/>
  <c r="AE278" i="5" s="1"/>
  <c r="J278" i="5"/>
  <c r="L278" i="5" s="1"/>
  <c r="M278" i="5" s="1"/>
  <c r="I278" i="5"/>
  <c r="H278" i="5"/>
  <c r="G278" i="5"/>
  <c r="F278" i="5"/>
  <c r="E278" i="5"/>
  <c r="AE277" i="5"/>
  <c r="AD277" i="5"/>
  <c r="AA277" i="5"/>
  <c r="AF277" i="5" s="1"/>
  <c r="T277" i="5"/>
  <c r="S277" i="5"/>
  <c r="F277" i="5"/>
  <c r="G277" i="5" s="1"/>
  <c r="E277" i="5"/>
  <c r="AF276" i="5"/>
  <c r="AE276" i="5"/>
  <c r="AD276" i="5"/>
  <c r="AA276" i="5"/>
  <c r="S276" i="5"/>
  <c r="T276" i="5" s="1"/>
  <c r="F276" i="5"/>
  <c r="G276" i="5" s="1"/>
  <c r="E276" i="5"/>
  <c r="AD275" i="5"/>
  <c r="AA275" i="5"/>
  <c r="S275" i="5"/>
  <c r="G275" i="5"/>
  <c r="I275" i="5" s="1"/>
  <c r="J275" i="5" s="1"/>
  <c r="F275" i="5"/>
  <c r="E275" i="5"/>
  <c r="AD274" i="5"/>
  <c r="AA274" i="5"/>
  <c r="T274" i="5"/>
  <c r="S274" i="5"/>
  <c r="AE274" i="5" s="1"/>
  <c r="I274" i="5"/>
  <c r="J274" i="5" s="1"/>
  <c r="H274" i="5"/>
  <c r="G274" i="5"/>
  <c r="F274" i="5"/>
  <c r="E274" i="5"/>
  <c r="AE273" i="5"/>
  <c r="AD273" i="5"/>
  <c r="AA273" i="5"/>
  <c r="T273" i="5"/>
  <c r="S273" i="5"/>
  <c r="F273" i="5"/>
  <c r="G273" i="5" s="1"/>
  <c r="E273" i="5"/>
  <c r="AE272" i="5"/>
  <c r="AD272" i="5"/>
  <c r="AA272" i="5"/>
  <c r="S272" i="5"/>
  <c r="T272" i="5" s="1"/>
  <c r="AF272" i="5" s="1"/>
  <c r="F272" i="5"/>
  <c r="G272" i="5" s="1"/>
  <c r="E272" i="5"/>
  <c r="AF271" i="5"/>
  <c r="AD271" i="5"/>
  <c r="AA271" i="5"/>
  <c r="T271" i="5"/>
  <c r="S271" i="5"/>
  <c r="AE271" i="5" s="1"/>
  <c r="J271" i="5"/>
  <c r="L271" i="5" s="1"/>
  <c r="M271" i="5" s="1"/>
  <c r="I271" i="5"/>
  <c r="H271" i="5"/>
  <c r="G271" i="5"/>
  <c r="F271" i="5"/>
  <c r="E271" i="5"/>
  <c r="AD270" i="5"/>
  <c r="AA270" i="5"/>
  <c r="S270" i="5"/>
  <c r="I270" i="5"/>
  <c r="J270" i="5" s="1"/>
  <c r="H270" i="5"/>
  <c r="G270" i="5"/>
  <c r="F270" i="5"/>
  <c r="E270" i="5"/>
  <c r="AF269" i="5"/>
  <c r="AE269" i="5"/>
  <c r="AD269" i="5"/>
  <c r="AF268" i="5"/>
  <c r="AD268" i="5"/>
  <c r="AA268" i="5"/>
  <c r="S268" i="5"/>
  <c r="T268" i="5" s="1"/>
  <c r="J268" i="5"/>
  <c r="G268" i="5"/>
  <c r="I268" i="5" s="1"/>
  <c r="F268" i="5"/>
  <c r="E268" i="5"/>
  <c r="AD267" i="5"/>
  <c r="AA267" i="5"/>
  <c r="T267" i="5"/>
  <c r="S267" i="5"/>
  <c r="AE267" i="5" s="1"/>
  <c r="K267" i="5"/>
  <c r="J267" i="5"/>
  <c r="L267" i="5" s="1"/>
  <c r="M267" i="5" s="1"/>
  <c r="I267" i="5"/>
  <c r="H267" i="5"/>
  <c r="G267" i="5"/>
  <c r="F267" i="5"/>
  <c r="E267" i="5"/>
  <c r="AE266" i="5"/>
  <c r="AD266" i="5"/>
  <c r="AA266" i="5"/>
  <c r="T266" i="5"/>
  <c r="S266" i="5"/>
  <c r="F266" i="5"/>
  <c r="G266" i="5" s="1"/>
  <c r="E266" i="5"/>
  <c r="AE265" i="5"/>
  <c r="AD265" i="5"/>
  <c r="AA265" i="5"/>
  <c r="AF265" i="5" s="1"/>
  <c r="T265" i="5"/>
  <c r="S265" i="5"/>
  <c r="K265" i="5"/>
  <c r="F265" i="5"/>
  <c r="G265" i="5" s="1"/>
  <c r="I265" i="5" s="1"/>
  <c r="J265" i="5" s="1"/>
  <c r="L265" i="5" s="1"/>
  <c r="M265" i="5" s="1"/>
  <c r="E265" i="5"/>
  <c r="AE264" i="5"/>
  <c r="AD264" i="5"/>
  <c r="AA264" i="5"/>
  <c r="T264" i="5"/>
  <c r="AF264" i="5" s="1"/>
  <c r="S264" i="5"/>
  <c r="I264" i="5"/>
  <c r="J264" i="5" s="1"/>
  <c r="F264" i="5"/>
  <c r="G264" i="5" s="1"/>
  <c r="H264" i="5" s="1"/>
  <c r="E264" i="5"/>
  <c r="AD263" i="5"/>
  <c r="AA263" i="5"/>
  <c r="S263" i="5"/>
  <c r="G263" i="5"/>
  <c r="F263" i="5"/>
  <c r="E263" i="5"/>
  <c r="AD262" i="5"/>
  <c r="AA262" i="5"/>
  <c r="S262" i="5"/>
  <c r="I262" i="5"/>
  <c r="J262" i="5" s="1"/>
  <c r="K262" i="5" s="1"/>
  <c r="F262" i="5"/>
  <c r="G262" i="5" s="1"/>
  <c r="H262" i="5" s="1"/>
  <c r="E262" i="5"/>
  <c r="AF256" i="5"/>
  <c r="AE256" i="5"/>
  <c r="AD256" i="5"/>
  <c r="AA256" i="5"/>
  <c r="S256" i="5"/>
  <c r="T256" i="5" s="1"/>
  <c r="F256" i="5"/>
  <c r="G256" i="5" s="1"/>
  <c r="E256" i="5"/>
  <c r="AD255" i="5"/>
  <c r="AA255" i="5"/>
  <c r="S255" i="5"/>
  <c r="G255" i="5"/>
  <c r="H255" i="5" s="1"/>
  <c r="F255" i="5"/>
  <c r="E255" i="5"/>
  <c r="AD254" i="5"/>
  <c r="AA254" i="5"/>
  <c r="S254" i="5"/>
  <c r="P254" i="5"/>
  <c r="O254" i="5"/>
  <c r="Q254" i="5" s="1"/>
  <c r="M254" i="5"/>
  <c r="N254" i="5" s="1"/>
  <c r="L254" i="5"/>
  <c r="J254" i="5"/>
  <c r="K254" i="5" s="1"/>
  <c r="I254" i="5"/>
  <c r="AE253" i="5"/>
  <c r="AD253" i="5"/>
  <c r="AA253" i="5"/>
  <c r="AF253" i="5" s="1"/>
  <c r="T253" i="5"/>
  <c r="S253" i="5"/>
  <c r="I253" i="5"/>
  <c r="J253" i="5" s="1"/>
  <c r="L253" i="5" s="1"/>
  <c r="M253" i="5" s="1"/>
  <c r="F253" i="5"/>
  <c r="G253" i="5" s="1"/>
  <c r="H253" i="5" s="1"/>
  <c r="E253" i="5"/>
  <c r="AF252" i="5"/>
  <c r="AE252" i="5"/>
  <c r="AD252" i="5"/>
  <c r="AA252" i="5"/>
  <c r="T252" i="5"/>
  <c r="S252" i="5"/>
  <c r="G252" i="5"/>
  <c r="F252" i="5"/>
  <c r="E252" i="5"/>
  <c r="AD251" i="5"/>
  <c r="AA251" i="5"/>
  <c r="S251" i="5"/>
  <c r="Q251" i="5"/>
  <c r="P251" i="5"/>
  <c r="O251" i="5"/>
  <c r="M251" i="5"/>
  <c r="L251" i="5"/>
  <c r="N251" i="5" s="1"/>
  <c r="J251" i="5"/>
  <c r="K251" i="5" s="1"/>
  <c r="I251" i="5"/>
  <c r="AE250" i="5"/>
  <c r="AD250" i="5"/>
  <c r="AA250" i="5"/>
  <c r="T250" i="5"/>
  <c r="AF250" i="5" s="1"/>
  <c r="S250" i="5"/>
  <c r="I250" i="5"/>
  <c r="J250" i="5" s="1"/>
  <c r="F250" i="5"/>
  <c r="G250" i="5" s="1"/>
  <c r="H250" i="5" s="1"/>
  <c r="E250" i="5"/>
  <c r="AE249" i="5"/>
  <c r="AD249" i="5"/>
  <c r="AA249" i="5"/>
  <c r="AF249" i="5" s="1"/>
  <c r="T249" i="5"/>
  <c r="S249" i="5"/>
  <c r="F249" i="5"/>
  <c r="G249" i="5" s="1"/>
  <c r="H249" i="5" s="1"/>
  <c r="E249" i="5"/>
  <c r="AE248" i="5"/>
  <c r="AD248" i="5"/>
  <c r="AA248" i="5"/>
  <c r="AF248" i="5" s="1"/>
  <c r="T248" i="5"/>
  <c r="S248" i="5"/>
  <c r="P248" i="5"/>
  <c r="O248" i="5"/>
  <c r="Q248" i="5" s="1"/>
  <c r="M248" i="5"/>
  <c r="L248" i="5"/>
  <c r="N248" i="5" s="1"/>
  <c r="J248" i="5"/>
  <c r="I248" i="5"/>
  <c r="K248" i="5" s="1"/>
  <c r="AE247" i="5"/>
  <c r="AD247" i="5"/>
  <c r="AA247" i="5"/>
  <c r="AF247" i="5" s="1"/>
  <c r="T247" i="5"/>
  <c r="S247" i="5"/>
  <c r="F247" i="5"/>
  <c r="G247" i="5" s="1"/>
  <c r="E247" i="5"/>
  <c r="AE246" i="5"/>
  <c r="AD246" i="5"/>
  <c r="AA246" i="5"/>
  <c r="T246" i="5"/>
  <c r="AF246" i="5" s="1"/>
  <c r="S246" i="5"/>
  <c r="F246" i="5"/>
  <c r="G246" i="5" s="1"/>
  <c r="E246" i="5"/>
  <c r="AE245" i="5"/>
  <c r="AD245" i="5"/>
  <c r="AA245" i="5"/>
  <c r="T245" i="5"/>
  <c r="S245" i="5"/>
  <c r="Q245" i="5"/>
  <c r="P245" i="5"/>
  <c r="O245" i="5"/>
  <c r="M245" i="5"/>
  <c r="L245" i="5"/>
  <c r="N245" i="5" s="1"/>
  <c r="J245" i="5"/>
  <c r="I245" i="5"/>
  <c r="K245" i="5" s="1"/>
  <c r="AD244" i="5"/>
  <c r="AA244" i="5"/>
  <c r="S244" i="5"/>
  <c r="AE244" i="5" s="1"/>
  <c r="J244" i="5"/>
  <c r="L244" i="5" s="1"/>
  <c r="M244" i="5" s="1"/>
  <c r="I244" i="5"/>
  <c r="H244" i="5"/>
  <c r="G244" i="5"/>
  <c r="F244" i="5"/>
  <c r="E244" i="5"/>
  <c r="AE243" i="5"/>
  <c r="AD243" i="5"/>
  <c r="AA243" i="5"/>
  <c r="T243" i="5"/>
  <c r="S243" i="5"/>
  <c r="F243" i="5"/>
  <c r="G243" i="5" s="1"/>
  <c r="E243" i="5"/>
  <c r="AE242" i="5"/>
  <c r="AD242" i="5"/>
  <c r="AA242" i="5"/>
  <c r="T242" i="5"/>
  <c r="AF242" i="5" s="1"/>
  <c r="S242" i="5"/>
  <c r="Q242" i="5"/>
  <c r="P242" i="5"/>
  <c r="O242" i="5"/>
  <c r="N242" i="5"/>
  <c r="M242" i="5"/>
  <c r="L242" i="5"/>
  <c r="J242" i="5"/>
  <c r="I242" i="5"/>
  <c r="K242" i="5" s="1"/>
  <c r="AF241" i="5"/>
  <c r="AD241" i="5"/>
  <c r="AA241" i="5"/>
  <c r="S241" i="5"/>
  <c r="T241" i="5" s="1"/>
  <c r="G241" i="5"/>
  <c r="I241" i="5" s="1"/>
  <c r="J241" i="5" s="1"/>
  <c r="F241" i="5"/>
  <c r="E241" i="5"/>
  <c r="AD240" i="5"/>
  <c r="AA240" i="5"/>
  <c r="S240" i="5"/>
  <c r="K240" i="5"/>
  <c r="J240" i="5"/>
  <c r="L240" i="5" s="1"/>
  <c r="M240" i="5" s="1"/>
  <c r="I240" i="5"/>
  <c r="H240" i="5"/>
  <c r="G240" i="5"/>
  <c r="F240" i="5"/>
  <c r="E240" i="5"/>
  <c r="AE239" i="5"/>
  <c r="AD239" i="5"/>
  <c r="AA239" i="5"/>
  <c r="T239" i="5"/>
  <c r="S239" i="5"/>
  <c r="P239" i="5"/>
  <c r="Q239" i="5" s="1"/>
  <c r="O239" i="5"/>
  <c r="N239" i="5"/>
  <c r="M239" i="5"/>
  <c r="L239" i="5"/>
  <c r="K239" i="5"/>
  <c r="J239" i="5"/>
  <c r="I239" i="5"/>
  <c r="AD238" i="5"/>
  <c r="AA238" i="5"/>
  <c r="S238" i="5"/>
  <c r="G238" i="5"/>
  <c r="F238" i="5"/>
  <c r="E238" i="5"/>
  <c r="AD237" i="5"/>
  <c r="AA237" i="5"/>
  <c r="S237" i="5"/>
  <c r="G237" i="5"/>
  <c r="F237" i="5"/>
  <c r="E237" i="5"/>
  <c r="AD236" i="5"/>
  <c r="AA236" i="5"/>
  <c r="S236" i="5"/>
  <c r="AE236" i="5" s="1"/>
  <c r="P236" i="5"/>
  <c r="Q236" i="5" s="1"/>
  <c r="O236" i="5"/>
  <c r="M236" i="5"/>
  <c r="N236" i="5" s="1"/>
  <c r="L236" i="5"/>
  <c r="J236" i="5"/>
  <c r="K236" i="5" s="1"/>
  <c r="I236" i="5"/>
  <c r="AD235" i="5"/>
  <c r="AA235" i="5"/>
  <c r="S235" i="5"/>
  <c r="I235" i="5"/>
  <c r="J235" i="5" s="1"/>
  <c r="G235" i="5"/>
  <c r="H235" i="5" s="1"/>
  <c r="F235" i="5"/>
  <c r="E235" i="5"/>
  <c r="AD234" i="5"/>
  <c r="AA234" i="5"/>
  <c r="S234" i="5"/>
  <c r="G234" i="5"/>
  <c r="F234" i="5"/>
  <c r="E234" i="5"/>
  <c r="AD233" i="5"/>
  <c r="AA233" i="5"/>
  <c r="S233" i="5"/>
  <c r="P233" i="5"/>
  <c r="O233" i="5"/>
  <c r="M233" i="5"/>
  <c r="N233" i="5" s="1"/>
  <c r="L233" i="5"/>
  <c r="J233" i="5"/>
  <c r="K233" i="5" s="1"/>
  <c r="I233" i="5"/>
  <c r="AE228" i="5"/>
  <c r="R228" i="5"/>
  <c r="F228" i="5"/>
  <c r="G228" i="5" s="1"/>
  <c r="E228" i="5"/>
  <c r="AE227" i="5"/>
  <c r="R227" i="5"/>
  <c r="AD227" i="5" s="1"/>
  <c r="L227" i="5"/>
  <c r="M227" i="5" s="1"/>
  <c r="I227" i="5"/>
  <c r="J227" i="5" s="1"/>
  <c r="K227" i="5" s="1"/>
  <c r="G227" i="5"/>
  <c r="H227" i="5" s="1"/>
  <c r="F227" i="5"/>
  <c r="E227" i="5"/>
  <c r="AF226" i="5"/>
  <c r="AE226" i="5"/>
  <c r="AD226" i="5"/>
  <c r="AA226" i="5"/>
  <c r="S226" i="5"/>
  <c r="T226" i="5" s="1"/>
  <c r="R226" i="5"/>
  <c r="G226" i="5"/>
  <c r="F226" i="5"/>
  <c r="E226" i="5"/>
  <c r="AE225" i="5"/>
  <c r="AD225" i="5"/>
  <c r="S225" i="5"/>
  <c r="T225" i="5" s="1"/>
  <c r="R225" i="5"/>
  <c r="AA225" i="5" s="1"/>
  <c r="AF225" i="5" s="1"/>
  <c r="Q225" i="5"/>
  <c r="O225" i="5"/>
  <c r="F225" i="5"/>
  <c r="G225" i="5" s="1"/>
  <c r="E225" i="5"/>
  <c r="AE224" i="5"/>
  <c r="AA224" i="5"/>
  <c r="AF224" i="5" s="1"/>
  <c r="S224" i="5"/>
  <c r="T224" i="5" s="1"/>
  <c r="R224" i="5"/>
  <c r="AD224" i="5" s="1"/>
  <c r="O224" i="5"/>
  <c r="Q224" i="5" s="1"/>
  <c r="F224" i="5"/>
  <c r="G224" i="5" s="1"/>
  <c r="E224" i="5"/>
  <c r="AE223" i="5"/>
  <c r="R223" i="5"/>
  <c r="AE222" i="5"/>
  <c r="AD222" i="5"/>
  <c r="T222" i="5"/>
  <c r="S222" i="5"/>
  <c r="R222" i="5"/>
  <c r="AA222" i="5" s="1"/>
  <c r="AF222" i="5" s="1"/>
  <c r="J222" i="5"/>
  <c r="L222" i="5" s="1"/>
  <c r="M222" i="5" s="1"/>
  <c r="I222" i="5"/>
  <c r="H222" i="5"/>
  <c r="G222" i="5"/>
  <c r="F222" i="5"/>
  <c r="E222" i="5"/>
  <c r="AE221" i="5"/>
  <c r="AD221" i="5"/>
  <c r="AA221" i="5"/>
  <c r="AF221" i="5" s="1"/>
  <c r="T221" i="5"/>
  <c r="S221" i="5"/>
  <c r="G221" i="5"/>
  <c r="F221" i="5"/>
  <c r="E221" i="5"/>
  <c r="AF220" i="5"/>
  <c r="AE220" i="5"/>
  <c r="AD220" i="5"/>
  <c r="S220" i="5"/>
  <c r="T220" i="5" s="1"/>
  <c r="R220" i="5"/>
  <c r="AA220" i="5" s="1"/>
  <c r="J220" i="5"/>
  <c r="G220" i="5"/>
  <c r="I220" i="5" s="1"/>
  <c r="F220" i="5"/>
  <c r="E220" i="5"/>
  <c r="AE218" i="5"/>
  <c r="AD218" i="5"/>
  <c r="S218" i="5"/>
  <c r="T218" i="5" s="1"/>
  <c r="R218" i="5"/>
  <c r="AA218" i="5" s="1"/>
  <c r="AF218" i="5" s="1"/>
  <c r="J218" i="5"/>
  <c r="L218" i="5" s="1"/>
  <c r="M218" i="5" s="1"/>
  <c r="I218" i="5"/>
  <c r="H218" i="5"/>
  <c r="G218" i="5"/>
  <c r="F218" i="5"/>
  <c r="E218" i="5"/>
  <c r="AF217" i="5"/>
  <c r="AE217" i="5"/>
  <c r="AD217" i="5"/>
  <c r="AA217" i="5"/>
  <c r="T217" i="5"/>
  <c r="S217" i="5"/>
  <c r="R217" i="5"/>
  <c r="O217" i="5"/>
  <c r="Q217" i="5" s="1"/>
  <c r="F217" i="5"/>
  <c r="G217" i="5" s="1"/>
  <c r="E217" i="5"/>
  <c r="AE216" i="5"/>
  <c r="R216" i="5"/>
  <c r="O216" i="5"/>
  <c r="Q216" i="5" s="1"/>
  <c r="F216" i="5"/>
  <c r="G216" i="5" s="1"/>
  <c r="E216" i="5"/>
  <c r="AF214" i="5"/>
  <c r="AE214" i="5"/>
  <c r="AA214" i="5"/>
  <c r="S214" i="5"/>
  <c r="T214" i="5" s="1"/>
  <c r="R214" i="5"/>
  <c r="AD214" i="5" s="1"/>
  <c r="Q214" i="5"/>
  <c r="O214" i="5"/>
  <c r="G214" i="5"/>
  <c r="I214" i="5" s="1"/>
  <c r="J214" i="5" s="1"/>
  <c r="F214" i="5"/>
  <c r="E214" i="5"/>
  <c r="AE213" i="5"/>
  <c r="AD213" i="5"/>
  <c r="R213" i="5"/>
  <c r="AA213" i="5" s="1"/>
  <c r="AF213" i="5" s="1"/>
  <c r="F213" i="5"/>
  <c r="G213" i="5" s="1"/>
  <c r="H213" i="5" s="1"/>
  <c r="E213" i="5"/>
  <c r="AE212" i="5"/>
  <c r="AD212" i="5"/>
  <c r="AA212" i="5"/>
  <c r="AF212" i="5" s="1"/>
  <c r="R212" i="5"/>
  <c r="S212" i="5" s="1"/>
  <c r="T212" i="5" s="1"/>
  <c r="O212" i="5"/>
  <c r="Q212" i="5" s="1"/>
  <c r="K212" i="5"/>
  <c r="G212" i="5"/>
  <c r="I212" i="5" s="1"/>
  <c r="J212" i="5" s="1"/>
  <c r="L212" i="5" s="1"/>
  <c r="N212" i="5" s="1"/>
  <c r="F212" i="5"/>
  <c r="E212" i="5"/>
  <c r="AE211" i="5"/>
  <c r="S211" i="5"/>
  <c r="T211" i="5" s="1"/>
  <c r="R211" i="5"/>
  <c r="F211" i="5"/>
  <c r="G211" i="5" s="1"/>
  <c r="I211" i="5" s="1"/>
  <c r="J211" i="5" s="1"/>
  <c r="E211" i="5"/>
  <c r="AA206" i="5"/>
  <c r="S206" i="5"/>
  <c r="R206" i="5"/>
  <c r="AD206" i="5" s="1"/>
  <c r="F206" i="5"/>
  <c r="G206" i="5" s="1"/>
  <c r="E206" i="5"/>
  <c r="AF205" i="5"/>
  <c r="AA205" i="5"/>
  <c r="R205" i="5"/>
  <c r="S205" i="5" s="1"/>
  <c r="T205" i="5" s="1"/>
  <c r="G205" i="5"/>
  <c r="I205" i="5" s="1"/>
  <c r="J205" i="5" s="1"/>
  <c r="F205" i="5"/>
  <c r="E205" i="5"/>
  <c r="AA204" i="5"/>
  <c r="R204" i="5"/>
  <c r="AD204" i="5" s="1"/>
  <c r="G204" i="5"/>
  <c r="I204" i="5" s="1"/>
  <c r="J204" i="5" s="1"/>
  <c r="K204" i="5" s="1"/>
  <c r="F204" i="5"/>
  <c r="E204" i="5"/>
  <c r="AD203" i="5"/>
  <c r="AA203" i="5"/>
  <c r="S203" i="5"/>
  <c r="AE203" i="5" s="1"/>
  <c r="R203" i="5"/>
  <c r="F203" i="5"/>
  <c r="G203" i="5" s="1"/>
  <c r="E203" i="5"/>
  <c r="AD202" i="5"/>
  <c r="AA202" i="5"/>
  <c r="R202" i="5"/>
  <c r="S202" i="5" s="1"/>
  <c r="G202" i="5"/>
  <c r="I202" i="5" s="1"/>
  <c r="J202" i="5" s="1"/>
  <c r="F202" i="5"/>
  <c r="E202" i="5"/>
  <c r="AE201" i="5"/>
  <c r="AA201" i="5"/>
  <c r="S201" i="5"/>
  <c r="T201" i="5" s="1"/>
  <c r="AF201" i="5" s="1"/>
  <c r="R201" i="5"/>
  <c r="AD201" i="5" s="1"/>
  <c r="F201" i="5"/>
  <c r="G201" i="5" s="1"/>
  <c r="I201" i="5" s="1"/>
  <c r="J201" i="5" s="1"/>
  <c r="E201" i="5"/>
  <c r="AA200" i="5"/>
  <c r="R200" i="5"/>
  <c r="S200" i="5" s="1"/>
  <c r="AE200" i="5" s="1"/>
  <c r="F200" i="5"/>
  <c r="G200" i="5" s="1"/>
  <c r="E200" i="5"/>
  <c r="AA199" i="5"/>
  <c r="R199" i="5"/>
  <c r="AD199" i="5" s="1"/>
  <c r="F199" i="5"/>
  <c r="G199" i="5" s="1"/>
  <c r="E199" i="5"/>
  <c r="AA195" i="5"/>
  <c r="R195" i="5"/>
  <c r="O195" i="5"/>
  <c r="Q195" i="5" s="1"/>
  <c r="F195" i="5"/>
  <c r="G195" i="5" s="1"/>
  <c r="E195" i="5"/>
  <c r="AA194" i="5"/>
  <c r="R194" i="5"/>
  <c r="S194" i="5" s="1"/>
  <c r="AE194" i="5" s="1"/>
  <c r="O194" i="5"/>
  <c r="Q194" i="5" s="1"/>
  <c r="F194" i="5"/>
  <c r="G194" i="5" s="1"/>
  <c r="E194" i="5"/>
  <c r="AD193" i="5"/>
  <c r="AA193" i="5"/>
  <c r="R193" i="5"/>
  <c r="S193" i="5" s="1"/>
  <c r="O193" i="5"/>
  <c r="Q193" i="5" s="1"/>
  <c r="F193" i="5"/>
  <c r="G193" i="5" s="1"/>
  <c r="E193" i="5"/>
  <c r="AA192" i="5"/>
  <c r="F192" i="5"/>
  <c r="G192" i="5" s="1"/>
  <c r="I192" i="5" s="1"/>
  <c r="J192" i="5" s="1"/>
  <c r="E192" i="5"/>
  <c r="AA191" i="5"/>
  <c r="R191" i="5"/>
  <c r="S191" i="5" s="1"/>
  <c r="O191" i="5"/>
  <c r="Q191" i="5" s="1"/>
  <c r="F191" i="5"/>
  <c r="G191" i="5" s="1"/>
  <c r="E191" i="5"/>
  <c r="AD190" i="5"/>
  <c r="AA190" i="5"/>
  <c r="R190" i="5"/>
  <c r="S190" i="5" s="1"/>
  <c r="O190" i="5"/>
  <c r="Q190" i="5" s="1"/>
  <c r="F190" i="5"/>
  <c r="G190" i="5" s="1"/>
  <c r="E190" i="5"/>
  <c r="AD189" i="5"/>
  <c r="AA189" i="5"/>
  <c r="R189" i="5"/>
  <c r="S189" i="5" s="1"/>
  <c r="O189" i="5"/>
  <c r="Q189" i="5" s="1"/>
  <c r="F189" i="5"/>
  <c r="G189" i="5" s="1"/>
  <c r="E189" i="5"/>
  <c r="AA188" i="5"/>
  <c r="R188" i="5"/>
  <c r="O188" i="5"/>
  <c r="Q188" i="5" s="1"/>
  <c r="H188" i="5"/>
  <c r="F188" i="5"/>
  <c r="G188" i="5" s="1"/>
  <c r="I188" i="5" s="1"/>
  <c r="J188" i="5" s="1"/>
  <c r="E188" i="5"/>
  <c r="AA187" i="5"/>
  <c r="T187" i="5"/>
  <c r="AF187" i="5" s="1"/>
  <c r="R187" i="5"/>
  <c r="S187" i="5" s="1"/>
  <c r="AE187" i="5" s="1"/>
  <c r="O187" i="5"/>
  <c r="Q187" i="5" s="1"/>
  <c r="F187" i="5"/>
  <c r="G187" i="5" s="1"/>
  <c r="E187" i="5"/>
  <c r="AD186" i="5"/>
  <c r="AA186" i="5"/>
  <c r="R186" i="5"/>
  <c r="S186" i="5" s="1"/>
  <c r="O186" i="5"/>
  <c r="Q186" i="5" s="1"/>
  <c r="F186" i="5"/>
  <c r="G186" i="5" s="1"/>
  <c r="E186" i="5"/>
  <c r="AA185" i="5"/>
  <c r="R185" i="5"/>
  <c r="AD185" i="5" s="1"/>
  <c r="O185" i="5"/>
  <c r="Q185" i="5" s="1"/>
  <c r="F185" i="5"/>
  <c r="G185" i="5" s="1"/>
  <c r="E185" i="5"/>
  <c r="AA184" i="5"/>
  <c r="R184" i="5"/>
  <c r="O184" i="5"/>
  <c r="Q184" i="5" s="1"/>
  <c r="J184" i="5"/>
  <c r="F184" i="5"/>
  <c r="G184" i="5" s="1"/>
  <c r="I184" i="5" s="1"/>
  <c r="E184" i="5"/>
  <c r="AD183" i="5"/>
  <c r="AA183" i="5"/>
  <c r="T183" i="5"/>
  <c r="AF183" i="5" s="1"/>
  <c r="R183" i="5"/>
  <c r="S183" i="5" s="1"/>
  <c r="AE183" i="5" s="1"/>
  <c r="O183" i="5"/>
  <c r="Q183" i="5" s="1"/>
  <c r="J183" i="5"/>
  <c r="K183" i="5" s="1"/>
  <c r="F183" i="5"/>
  <c r="G183" i="5" s="1"/>
  <c r="I183" i="5" s="1"/>
  <c r="E183" i="5"/>
  <c r="AD182" i="5"/>
  <c r="AA182" i="5"/>
  <c r="R182" i="5"/>
  <c r="S182" i="5" s="1"/>
  <c r="AE182" i="5" s="1"/>
  <c r="O182" i="5"/>
  <c r="Q182" i="5" s="1"/>
  <c r="F182" i="5"/>
  <c r="G182" i="5" s="1"/>
  <c r="E182" i="5"/>
  <c r="AD181" i="5"/>
  <c r="AA181" i="5"/>
  <c r="R181" i="5"/>
  <c r="S181" i="5" s="1"/>
  <c r="O181" i="5"/>
  <c r="Q181" i="5" s="1"/>
  <c r="L181" i="5"/>
  <c r="N181" i="5" s="1"/>
  <c r="H181" i="5"/>
  <c r="F181" i="5"/>
  <c r="G181" i="5" s="1"/>
  <c r="I181" i="5" s="1"/>
  <c r="J181" i="5" s="1"/>
  <c r="K181" i="5" s="1"/>
  <c r="E181" i="5"/>
  <c r="AA180" i="5"/>
  <c r="R180" i="5"/>
  <c r="O180" i="5"/>
  <c r="Q180" i="5" s="1"/>
  <c r="F180" i="5"/>
  <c r="G180" i="5" s="1"/>
  <c r="E180" i="5"/>
  <c r="AE176" i="5"/>
  <c r="R176" i="5"/>
  <c r="O176" i="5"/>
  <c r="Q176" i="5" s="1"/>
  <c r="L176" i="5"/>
  <c r="N176" i="5" s="1"/>
  <c r="I176" i="5"/>
  <c r="K176" i="5" s="1"/>
  <c r="G176" i="5"/>
  <c r="H176" i="5" s="1"/>
  <c r="F176" i="5"/>
  <c r="E176" i="5"/>
  <c r="AA171" i="5"/>
  <c r="G171" i="5"/>
  <c r="F171" i="5"/>
  <c r="E171" i="5"/>
  <c r="AA170" i="5"/>
  <c r="G170" i="5"/>
  <c r="H170" i="5" s="1"/>
  <c r="F170" i="5"/>
  <c r="E170" i="5"/>
  <c r="AE166" i="5"/>
  <c r="AA166" i="5"/>
  <c r="AF166" i="5" s="1"/>
  <c r="S166" i="5"/>
  <c r="T166" i="5" s="1"/>
  <c r="R166" i="5"/>
  <c r="AD166" i="5" s="1"/>
  <c r="O166" i="5"/>
  <c r="Q166" i="5" s="1"/>
  <c r="N166" i="5"/>
  <c r="L166" i="5"/>
  <c r="K166" i="5"/>
  <c r="I166" i="5"/>
  <c r="AE165" i="5"/>
  <c r="R165" i="5"/>
  <c r="O165" i="5"/>
  <c r="Q165" i="5" s="1"/>
  <c r="L165" i="5"/>
  <c r="N165" i="5" s="1"/>
  <c r="I165" i="5"/>
  <c r="K165" i="5" s="1"/>
  <c r="AE164" i="5"/>
  <c r="AA164" i="5"/>
  <c r="AF164" i="5" s="1"/>
  <c r="R164" i="5"/>
  <c r="AD164" i="5" s="1"/>
  <c r="Q164" i="5"/>
  <c r="O164" i="5"/>
  <c r="N164" i="5"/>
  <c r="L164" i="5"/>
  <c r="K164" i="5"/>
  <c r="I164" i="5"/>
  <c r="AE163" i="5"/>
  <c r="AD163" i="5"/>
  <c r="R163" i="5"/>
  <c r="O163" i="5"/>
  <c r="Q163" i="5" s="1"/>
  <c r="L163" i="5"/>
  <c r="N163" i="5" s="1"/>
  <c r="I163" i="5"/>
  <c r="K163" i="5" s="1"/>
  <c r="AF162" i="5"/>
  <c r="AE162" i="5"/>
  <c r="AA162" i="5"/>
  <c r="S162" i="5"/>
  <c r="T162" i="5" s="1"/>
  <c r="R162" i="5"/>
  <c r="AD162" i="5" s="1"/>
  <c r="Q162" i="5"/>
  <c r="O162" i="5"/>
  <c r="N162" i="5"/>
  <c r="L162" i="5"/>
  <c r="I162" i="5"/>
  <c r="K162" i="5" s="1"/>
  <c r="AE160" i="5"/>
  <c r="AD160" i="5"/>
  <c r="AA160" i="5"/>
  <c r="AF160" i="5" s="1"/>
  <c r="R160" i="5"/>
  <c r="S160" i="5" s="1"/>
  <c r="T160" i="5" s="1"/>
  <c r="O160" i="5"/>
  <c r="Q160" i="5" s="1"/>
  <c r="L160" i="5"/>
  <c r="N160" i="5" s="1"/>
  <c r="I160" i="5"/>
  <c r="K160" i="5" s="1"/>
  <c r="AE159" i="5"/>
  <c r="AA159" i="5"/>
  <c r="AF159" i="5" s="1"/>
  <c r="R159" i="5"/>
  <c r="AD159" i="5" s="1"/>
  <c r="J159" i="5"/>
  <c r="K159" i="5" s="1"/>
  <c r="I159" i="5"/>
  <c r="H159" i="5"/>
  <c r="F159" i="5"/>
  <c r="G159" i="5" s="1"/>
  <c r="E159" i="5"/>
  <c r="AE158" i="5"/>
  <c r="AD158" i="5"/>
  <c r="AA158" i="5"/>
  <c r="AF158" i="5" s="1"/>
  <c r="R158" i="5"/>
  <c r="S158" i="5" s="1"/>
  <c r="T158" i="5" s="1"/>
  <c r="AF157" i="5"/>
  <c r="AE157" i="5"/>
  <c r="AA157" i="5"/>
  <c r="S157" i="5"/>
  <c r="T157" i="5" s="1"/>
  <c r="R157" i="5"/>
  <c r="AD157" i="5" s="1"/>
  <c r="AE156" i="5"/>
  <c r="AD156" i="5"/>
  <c r="S156" i="5"/>
  <c r="T156" i="5" s="1"/>
  <c r="R156" i="5"/>
  <c r="AA156" i="5" s="1"/>
  <c r="AF156" i="5" s="1"/>
  <c r="AE155" i="5"/>
  <c r="R155" i="5"/>
  <c r="AE154" i="5"/>
  <c r="R154" i="5"/>
  <c r="AF153" i="5"/>
  <c r="AE153" i="5"/>
  <c r="AA153" i="5"/>
  <c r="S153" i="5"/>
  <c r="T153" i="5" s="1"/>
  <c r="R153" i="5"/>
  <c r="AD153" i="5" s="1"/>
  <c r="AE152" i="5"/>
  <c r="R152" i="5"/>
  <c r="AE151" i="5"/>
  <c r="AD151" i="5"/>
  <c r="R151" i="5"/>
  <c r="S151" i="5" s="1"/>
  <c r="T151" i="5" s="1"/>
  <c r="L151" i="5"/>
  <c r="M151" i="5" s="1"/>
  <c r="I151" i="5"/>
  <c r="J151" i="5" s="1"/>
  <c r="K151" i="5" s="1"/>
  <c r="H151" i="5"/>
  <c r="F151" i="5"/>
  <c r="E151" i="5"/>
  <c r="AF150" i="5"/>
  <c r="AE150" i="5"/>
  <c r="AA150" i="5"/>
  <c r="T150" i="5"/>
  <c r="S150" i="5"/>
  <c r="R150" i="5"/>
  <c r="AD150" i="5" s="1"/>
  <c r="O150" i="5"/>
  <c r="Q150" i="5" s="1"/>
  <c r="N150" i="5"/>
  <c r="K150" i="5"/>
  <c r="J150" i="5"/>
  <c r="L150" i="5" s="1"/>
  <c r="M150" i="5" s="1"/>
  <c r="I150" i="5"/>
  <c r="F150" i="5"/>
  <c r="H150" i="5" s="1"/>
  <c r="E150" i="5"/>
  <c r="AE149" i="5"/>
  <c r="R149" i="5"/>
  <c r="I149" i="5"/>
  <c r="J149" i="5" s="1"/>
  <c r="H149" i="5"/>
  <c r="F149" i="5"/>
  <c r="E149" i="5"/>
  <c r="AF148" i="5"/>
  <c r="AE148" i="5"/>
  <c r="AA148" i="5"/>
  <c r="S148" i="5"/>
  <c r="T148" i="5" s="1"/>
  <c r="R148" i="5"/>
  <c r="AD148" i="5" s="1"/>
  <c r="N148" i="5"/>
  <c r="L148" i="5"/>
  <c r="M148" i="5" s="1"/>
  <c r="O148" i="5" s="1"/>
  <c r="Q148" i="5" s="1"/>
  <c r="K148" i="5"/>
  <c r="J148" i="5"/>
  <c r="I148" i="5"/>
  <c r="F148" i="5"/>
  <c r="H148" i="5" s="1"/>
  <c r="E148" i="5"/>
  <c r="AE147" i="5"/>
  <c r="AD147" i="5"/>
  <c r="R147" i="5"/>
  <c r="S147" i="5" s="1"/>
  <c r="T147" i="5" s="1"/>
  <c r="L147" i="5"/>
  <c r="M147" i="5" s="1"/>
  <c r="I147" i="5"/>
  <c r="J147" i="5" s="1"/>
  <c r="K147" i="5" s="1"/>
  <c r="H147" i="5"/>
  <c r="AE146" i="5"/>
  <c r="AD146" i="5"/>
  <c r="R146" i="5"/>
  <c r="S146" i="5" s="1"/>
  <c r="T146" i="5" s="1"/>
  <c r="L146" i="5"/>
  <c r="M146" i="5" s="1"/>
  <c r="I146" i="5"/>
  <c r="J146" i="5" s="1"/>
  <c r="K146" i="5" s="1"/>
  <c r="H146" i="5"/>
  <c r="F146" i="5"/>
  <c r="E146" i="5"/>
  <c r="AF145" i="5"/>
  <c r="AE145" i="5"/>
  <c r="AA145" i="5"/>
  <c r="T145" i="5"/>
  <c r="S145" i="5"/>
  <c r="R145" i="5"/>
  <c r="AD145" i="5" s="1"/>
  <c r="O145" i="5"/>
  <c r="Q145" i="5" s="1"/>
  <c r="N145" i="5"/>
  <c r="K145" i="5"/>
  <c r="J145" i="5"/>
  <c r="L145" i="5" s="1"/>
  <c r="M145" i="5" s="1"/>
  <c r="I145" i="5"/>
  <c r="F145" i="5"/>
  <c r="H145" i="5" s="1"/>
  <c r="E145" i="5"/>
  <c r="AE144" i="5"/>
  <c r="R144" i="5"/>
  <c r="I144" i="5"/>
  <c r="J144" i="5" s="1"/>
  <c r="H144" i="5"/>
  <c r="AE143" i="5"/>
  <c r="AD143" i="5"/>
  <c r="AA143" i="5"/>
  <c r="AF143" i="5" s="1"/>
  <c r="S143" i="5"/>
  <c r="T143" i="5" s="1"/>
  <c r="R143" i="5"/>
  <c r="I143" i="5"/>
  <c r="J143" i="5" s="1"/>
  <c r="H143" i="5"/>
  <c r="F143" i="5"/>
  <c r="E143" i="5"/>
  <c r="AE142" i="5"/>
  <c r="AA142" i="5"/>
  <c r="AF142" i="5" s="1"/>
  <c r="S142" i="5"/>
  <c r="T142" i="5" s="1"/>
  <c r="R142" i="5"/>
  <c r="AD142" i="5" s="1"/>
  <c r="J142" i="5"/>
  <c r="L142" i="5" s="1"/>
  <c r="M142" i="5" s="1"/>
  <c r="I142" i="5"/>
  <c r="H142" i="5"/>
  <c r="AF141" i="5"/>
  <c r="AE141" i="5"/>
  <c r="AA141" i="5"/>
  <c r="S141" i="5"/>
  <c r="T141" i="5" s="1"/>
  <c r="R141" i="5"/>
  <c r="AD141" i="5" s="1"/>
  <c r="N141" i="5"/>
  <c r="L141" i="5"/>
  <c r="M141" i="5" s="1"/>
  <c r="O141" i="5" s="1"/>
  <c r="Q141" i="5" s="1"/>
  <c r="K141" i="5"/>
  <c r="J141" i="5"/>
  <c r="I141" i="5"/>
  <c r="F141" i="5"/>
  <c r="H141" i="5" s="1"/>
  <c r="E141" i="5"/>
  <c r="AE140" i="5"/>
  <c r="AD140" i="5"/>
  <c r="R140" i="5"/>
  <c r="S140" i="5" s="1"/>
  <c r="T140" i="5" s="1"/>
  <c r="L140" i="5"/>
  <c r="M140" i="5" s="1"/>
  <c r="I140" i="5"/>
  <c r="J140" i="5" s="1"/>
  <c r="K140" i="5" s="1"/>
  <c r="H140" i="5"/>
  <c r="AE138" i="5"/>
  <c r="AD138" i="5"/>
  <c r="R138" i="5"/>
  <c r="S138" i="5" s="1"/>
  <c r="T138" i="5" s="1"/>
  <c r="Q138" i="5"/>
  <c r="O138" i="5"/>
  <c r="L138" i="5"/>
  <c r="N138" i="5" s="1"/>
  <c r="K138" i="5"/>
  <c r="I138" i="5"/>
  <c r="F138" i="5"/>
  <c r="H138" i="5" s="1"/>
  <c r="AE137" i="5"/>
  <c r="AD137" i="5"/>
  <c r="AA137" i="5"/>
  <c r="AF137" i="5" s="1"/>
  <c r="T137" i="5"/>
  <c r="R137" i="5"/>
  <c r="S137" i="5" s="1"/>
  <c r="Q137" i="5"/>
  <c r="O137" i="5"/>
  <c r="L137" i="5"/>
  <c r="N137" i="5" s="1"/>
  <c r="I137" i="5"/>
  <c r="K137" i="5" s="1"/>
  <c r="F137" i="5"/>
  <c r="H137" i="5" s="1"/>
  <c r="AF136" i="5"/>
  <c r="AE136" i="5"/>
  <c r="AA136" i="5"/>
  <c r="S136" i="5"/>
  <c r="T136" i="5" s="1"/>
  <c r="R136" i="5"/>
  <c r="AD136" i="5" s="1"/>
  <c r="O136" i="5"/>
  <c r="Q136" i="5" s="1"/>
  <c r="N136" i="5"/>
  <c r="L136" i="5"/>
  <c r="I136" i="5"/>
  <c r="K136" i="5" s="1"/>
  <c r="H136" i="5"/>
  <c r="F136" i="5"/>
  <c r="AE135" i="5"/>
  <c r="AD135" i="5"/>
  <c r="S135" i="5"/>
  <c r="T135" i="5" s="1"/>
  <c r="R135" i="5"/>
  <c r="AA135" i="5" s="1"/>
  <c r="AF135" i="5" s="1"/>
  <c r="O135" i="5"/>
  <c r="Q135" i="5" s="1"/>
  <c r="L135" i="5"/>
  <c r="N135" i="5" s="1"/>
  <c r="I135" i="5"/>
  <c r="K135" i="5" s="1"/>
  <c r="H135" i="5"/>
  <c r="F135" i="5"/>
  <c r="AE134" i="5"/>
  <c r="AD134" i="5"/>
  <c r="AA134" i="5"/>
  <c r="AF134" i="5" s="1"/>
  <c r="R134" i="5"/>
  <c r="S134" i="5" s="1"/>
  <c r="T134" i="5" s="1"/>
  <c r="Q134" i="5"/>
  <c r="O134" i="5"/>
  <c r="L134" i="5"/>
  <c r="N134" i="5" s="1"/>
  <c r="K134" i="5"/>
  <c r="I134" i="5"/>
  <c r="H134" i="5"/>
  <c r="F134" i="5"/>
  <c r="AE133" i="5"/>
  <c r="R133" i="5"/>
  <c r="O133" i="5"/>
  <c r="Q133" i="5" s="1"/>
  <c r="L133" i="5"/>
  <c r="N133" i="5" s="1"/>
  <c r="I133" i="5"/>
  <c r="K133" i="5" s="1"/>
  <c r="F133" i="5"/>
  <c r="H133" i="5" s="1"/>
  <c r="AF132" i="5"/>
  <c r="AE132" i="5"/>
  <c r="AA132" i="5"/>
  <c r="T132" i="5"/>
  <c r="S132" i="5"/>
  <c r="R132" i="5"/>
  <c r="AD132" i="5" s="1"/>
  <c r="O132" i="5"/>
  <c r="Q132" i="5" s="1"/>
  <c r="N132" i="5"/>
  <c r="L132" i="5"/>
  <c r="I132" i="5"/>
  <c r="K132" i="5" s="1"/>
  <c r="H132" i="5"/>
  <c r="F132" i="5"/>
  <c r="AE131" i="5"/>
  <c r="R131" i="5"/>
  <c r="O131" i="5"/>
  <c r="Q131" i="5" s="1"/>
  <c r="N131" i="5"/>
  <c r="L131" i="5"/>
  <c r="I131" i="5"/>
  <c r="K131" i="5" s="1"/>
  <c r="F131" i="5"/>
  <c r="H131" i="5" s="1"/>
  <c r="AE130" i="5"/>
  <c r="AD130" i="5"/>
  <c r="R130" i="5"/>
  <c r="Q130" i="5"/>
  <c r="O130" i="5"/>
  <c r="L130" i="5"/>
  <c r="N130" i="5" s="1"/>
  <c r="K130" i="5"/>
  <c r="I130" i="5"/>
  <c r="F130" i="5"/>
  <c r="H130" i="5" s="1"/>
  <c r="AF126" i="5"/>
  <c r="AE126" i="5"/>
  <c r="AD126" i="5"/>
  <c r="AA126" i="5"/>
  <c r="T126" i="5"/>
  <c r="R126" i="5"/>
  <c r="S126" i="5" s="1"/>
  <c r="AE125" i="5"/>
  <c r="AA125" i="5"/>
  <c r="AF125" i="5" s="1"/>
  <c r="S125" i="5"/>
  <c r="T125" i="5" s="1"/>
  <c r="R125" i="5"/>
  <c r="AD125" i="5" s="1"/>
  <c r="J125" i="5"/>
  <c r="K125" i="5" s="1"/>
  <c r="I125" i="5"/>
  <c r="F125" i="5"/>
  <c r="H125" i="5" s="1"/>
  <c r="E125" i="5"/>
  <c r="AE124" i="5"/>
  <c r="AA124" i="5"/>
  <c r="AF124" i="5" s="1"/>
  <c r="R124" i="5"/>
  <c r="S124" i="5" s="1"/>
  <c r="T124" i="5" s="1"/>
  <c r="F124" i="5"/>
  <c r="G124" i="5" s="1"/>
  <c r="E124" i="5"/>
  <c r="AE121" i="5"/>
  <c r="R121" i="5"/>
  <c r="AD121" i="5" s="1"/>
  <c r="O121" i="5"/>
  <c r="Q121" i="5" s="1"/>
  <c r="L121" i="5"/>
  <c r="N121" i="5" s="1"/>
  <c r="I121" i="5"/>
  <c r="K121" i="5" s="1"/>
  <c r="H121" i="5"/>
  <c r="F121" i="5"/>
  <c r="E121" i="5"/>
  <c r="AE120" i="5"/>
  <c r="AD120" i="5"/>
  <c r="R120" i="5"/>
  <c r="AA120" i="5" s="1"/>
  <c r="AF120" i="5" s="1"/>
  <c r="O120" i="5"/>
  <c r="Q120" i="5" s="1"/>
  <c r="L120" i="5"/>
  <c r="N120" i="5" s="1"/>
  <c r="I120" i="5"/>
  <c r="K120" i="5" s="1"/>
  <c r="F120" i="5"/>
  <c r="H120" i="5" s="1"/>
  <c r="E120" i="5"/>
  <c r="AD118" i="5"/>
  <c r="AA118" i="5"/>
  <c r="R118" i="5"/>
  <c r="S118" i="5" s="1"/>
  <c r="AE118" i="5" s="1"/>
  <c r="I118" i="5"/>
  <c r="J118" i="5" s="1"/>
  <c r="K118" i="5" s="1"/>
  <c r="G118" i="5"/>
  <c r="H118" i="5" s="1"/>
  <c r="F118" i="5"/>
  <c r="E118" i="5"/>
  <c r="AE117" i="5"/>
  <c r="AA117" i="5"/>
  <c r="AF117" i="5" s="1"/>
  <c r="T117" i="5"/>
  <c r="S117" i="5"/>
  <c r="R117" i="5"/>
  <c r="AD117" i="5" s="1"/>
  <c r="F117" i="5"/>
  <c r="G117" i="5" s="1"/>
  <c r="E117" i="5"/>
  <c r="AE115" i="5"/>
  <c r="AD115" i="5"/>
  <c r="AA115" i="5"/>
  <c r="R115" i="5"/>
  <c r="S115" i="5" s="1"/>
  <c r="T115" i="5" s="1"/>
  <c r="AF115" i="5" s="1"/>
  <c r="J115" i="5"/>
  <c r="I115" i="5"/>
  <c r="F115" i="5"/>
  <c r="H115" i="5" s="1"/>
  <c r="E115" i="5"/>
  <c r="AA114" i="5"/>
  <c r="R114" i="5"/>
  <c r="G114" i="5"/>
  <c r="H114" i="5" s="1"/>
  <c r="F114" i="5"/>
  <c r="E114" i="5"/>
  <c r="AE113" i="5"/>
  <c r="AA113" i="5"/>
  <c r="T113" i="5"/>
  <c r="AF113" i="5" s="1"/>
  <c r="S113" i="5"/>
  <c r="R113" i="5"/>
  <c r="AD113" i="5" s="1"/>
  <c r="G113" i="5"/>
  <c r="F113" i="5"/>
  <c r="E113" i="5"/>
  <c r="AF109" i="5"/>
  <c r="AE109" i="5"/>
  <c r="AD109" i="5"/>
  <c r="AA109" i="5"/>
  <c r="S109" i="5"/>
  <c r="T109" i="5" s="1"/>
  <c r="AE108" i="5"/>
  <c r="AD108" i="5"/>
  <c r="AA108" i="5"/>
  <c r="AF107" i="5"/>
  <c r="AE107" i="5"/>
  <c r="AD107" i="5"/>
  <c r="AA107" i="5"/>
  <c r="T107" i="5"/>
  <c r="S107" i="5"/>
  <c r="AD106" i="5"/>
  <c r="AA106" i="5"/>
  <c r="AF106" i="5" s="1"/>
  <c r="S106" i="5"/>
  <c r="T106" i="5" s="1"/>
  <c r="AD105" i="5"/>
  <c r="AA105" i="5"/>
  <c r="S105" i="5"/>
  <c r="T105" i="5" s="1"/>
  <c r="AF105" i="5" s="1"/>
  <c r="AE104" i="5"/>
  <c r="AD104" i="5"/>
  <c r="AA104" i="5"/>
  <c r="AF104" i="5" s="1"/>
  <c r="S104" i="5"/>
  <c r="T104" i="5" s="1"/>
  <c r="AF103" i="5"/>
  <c r="AE103" i="5"/>
  <c r="AD103" i="5"/>
  <c r="AA103" i="5"/>
  <c r="T103" i="5"/>
  <c r="S103" i="5"/>
  <c r="AE100" i="5"/>
  <c r="AD100" i="5"/>
  <c r="AA100" i="5"/>
  <c r="AF100" i="5" s="1"/>
  <c r="R100" i="5"/>
  <c r="S100" i="5" s="1"/>
  <c r="T100" i="5" s="1"/>
  <c r="I100" i="5"/>
  <c r="J100" i="5" s="1"/>
  <c r="K100" i="5" s="1"/>
  <c r="AA99" i="5"/>
  <c r="T99" i="5"/>
  <c r="R99" i="5"/>
  <c r="S99" i="5" s="1"/>
  <c r="AE99" i="5" s="1"/>
  <c r="I99" i="5"/>
  <c r="J99" i="5" s="1"/>
  <c r="L99" i="5" s="1"/>
  <c r="M99" i="5" s="1"/>
  <c r="AF96" i="5"/>
  <c r="AE96" i="5"/>
  <c r="AD96" i="5"/>
  <c r="AE93" i="5"/>
  <c r="R93" i="5"/>
  <c r="I93" i="5"/>
  <c r="J93" i="5" s="1"/>
  <c r="L93" i="5" s="1"/>
  <c r="M93" i="5" s="1"/>
  <c r="O93" i="5" s="1"/>
  <c r="Q93" i="5" s="1"/>
  <c r="AE92" i="5"/>
  <c r="AD92" i="5"/>
  <c r="S92" i="5"/>
  <c r="T92" i="5" s="1"/>
  <c r="R92" i="5"/>
  <c r="AA92" i="5" s="1"/>
  <c r="AF92" i="5" s="1"/>
  <c r="J92" i="5"/>
  <c r="I92" i="5"/>
  <c r="AD90" i="5"/>
  <c r="AA90" i="5"/>
  <c r="R90" i="5"/>
  <c r="S90" i="5" s="1"/>
  <c r="AE90" i="5" s="1"/>
  <c r="AF89" i="5"/>
  <c r="AE89" i="5"/>
  <c r="AA89" i="5"/>
  <c r="T89" i="5"/>
  <c r="S89" i="5"/>
  <c r="R89" i="5"/>
  <c r="AD89" i="5" s="1"/>
  <c r="AE88" i="5"/>
  <c r="R88" i="5"/>
  <c r="AE87" i="5"/>
  <c r="AD87" i="5"/>
  <c r="R87" i="5"/>
  <c r="AA87" i="5" s="1"/>
  <c r="AF87" i="5" s="1"/>
  <c r="AF86" i="5"/>
  <c r="AE86" i="5"/>
  <c r="AD86" i="5"/>
  <c r="AA86" i="5"/>
  <c r="T86" i="5"/>
  <c r="R86" i="5"/>
  <c r="S86" i="5" s="1"/>
  <c r="AE85" i="5"/>
  <c r="AD85" i="5"/>
  <c r="AA85" i="5"/>
  <c r="T85" i="5"/>
  <c r="S85" i="5"/>
  <c r="R85" i="5"/>
  <c r="AE83" i="5"/>
  <c r="R83" i="5"/>
  <c r="AE82" i="5"/>
  <c r="AD82" i="5"/>
  <c r="R82" i="5"/>
  <c r="AA82" i="5" s="1"/>
  <c r="AF82" i="5" s="1"/>
  <c r="AF81" i="5"/>
  <c r="AE81" i="5"/>
  <c r="AD81" i="5"/>
  <c r="AA81" i="5"/>
  <c r="AF80" i="5"/>
  <c r="AE80" i="5"/>
  <c r="AD80" i="5"/>
  <c r="AA80" i="5"/>
  <c r="AA77" i="5"/>
  <c r="R77" i="5"/>
  <c r="AE76" i="5"/>
  <c r="AA76" i="5"/>
  <c r="AF76" i="5" s="1"/>
  <c r="T76" i="5"/>
  <c r="S76" i="5"/>
  <c r="R76" i="5"/>
  <c r="AD76" i="5" s="1"/>
  <c r="AF75" i="5"/>
  <c r="AE75" i="5"/>
  <c r="AD75" i="5"/>
  <c r="AF74" i="5"/>
  <c r="AE74" i="5"/>
  <c r="AD74" i="5"/>
  <c r="AE73" i="5"/>
  <c r="AD73" i="5"/>
  <c r="AA73" i="5"/>
  <c r="AF73" i="5" s="1"/>
  <c r="R73" i="5"/>
  <c r="S73" i="5" s="1"/>
  <c r="T73" i="5" s="1"/>
  <c r="AE72" i="5"/>
  <c r="AA72" i="5"/>
  <c r="T72" i="5"/>
  <c r="AF72" i="5" s="1"/>
  <c r="S72" i="5"/>
  <c r="R72" i="5"/>
  <c r="AD72" i="5" s="1"/>
  <c r="AD71" i="5"/>
  <c r="AA71" i="5"/>
  <c r="S71" i="5"/>
  <c r="R71" i="5"/>
  <c r="AF70" i="5"/>
  <c r="AE70" i="5"/>
  <c r="AD70" i="5"/>
  <c r="AE69" i="5"/>
  <c r="AD69" i="5"/>
  <c r="AA69" i="5"/>
  <c r="AF69" i="5" s="1"/>
  <c r="S69" i="5"/>
  <c r="T69" i="5" s="1"/>
  <c r="R69" i="5"/>
  <c r="AE68" i="5"/>
  <c r="R68" i="5"/>
  <c r="AE67" i="5"/>
  <c r="AD67" i="5"/>
  <c r="AA67" i="5"/>
  <c r="AF67" i="5" s="1"/>
  <c r="S67" i="5"/>
  <c r="T67" i="5" s="1"/>
  <c r="R67" i="5"/>
  <c r="AF66" i="5"/>
  <c r="AE66" i="5"/>
  <c r="AD66" i="5"/>
  <c r="AE65" i="5"/>
  <c r="AD65" i="5"/>
  <c r="AA65" i="5"/>
  <c r="AF65" i="5" s="1"/>
  <c r="S65" i="5"/>
  <c r="T65" i="5" s="1"/>
  <c r="R65" i="5"/>
  <c r="AE64" i="5"/>
  <c r="R64" i="5"/>
  <c r="AE63" i="5"/>
  <c r="AD63" i="5"/>
  <c r="AA63" i="5"/>
  <c r="AF63" i="5" s="1"/>
  <c r="S63" i="5"/>
  <c r="T63" i="5" s="1"/>
  <c r="R63" i="5"/>
  <c r="AF62" i="5"/>
  <c r="AE62" i="5"/>
  <c r="AD62" i="5"/>
  <c r="AA62" i="5"/>
  <c r="AF61" i="5"/>
  <c r="AE61" i="5"/>
  <c r="AD61" i="5"/>
  <c r="AA61" i="5"/>
  <c r="R61" i="5"/>
  <c r="S61" i="5" s="1"/>
  <c r="T61" i="5" s="1"/>
  <c r="AE60" i="5"/>
  <c r="AD60" i="5"/>
  <c r="AA60" i="5"/>
  <c r="AF60" i="5" s="1"/>
  <c r="S60" i="5"/>
  <c r="T60" i="5" s="1"/>
  <c r="R60" i="5"/>
  <c r="AE59" i="5"/>
  <c r="R59" i="5"/>
  <c r="AF58" i="5"/>
  <c r="AE58" i="5"/>
  <c r="AD58" i="5"/>
  <c r="AF57" i="5"/>
  <c r="AE57" i="5"/>
  <c r="AD57" i="5"/>
  <c r="AA57" i="5"/>
  <c r="R57" i="5"/>
  <c r="S57" i="5" s="1"/>
  <c r="T57" i="5" s="1"/>
  <c r="AE56" i="5"/>
  <c r="AD56" i="5"/>
  <c r="AA56" i="5"/>
  <c r="AF56" i="5" s="1"/>
  <c r="S56" i="5"/>
  <c r="T56" i="5" s="1"/>
  <c r="R56" i="5"/>
  <c r="AD55" i="5"/>
  <c r="AA55" i="5"/>
  <c r="T55" i="5"/>
  <c r="AF55" i="5" s="1"/>
  <c r="R55" i="5"/>
  <c r="S55" i="5" s="1"/>
  <c r="AE55" i="5" s="1"/>
  <c r="AF53" i="5"/>
  <c r="AE53" i="5"/>
  <c r="AD53" i="5"/>
  <c r="I53" i="5"/>
  <c r="J53" i="5" s="1"/>
  <c r="L53" i="5" s="1"/>
  <c r="M53" i="5" s="1"/>
  <c r="F53" i="5"/>
  <c r="H53" i="5" s="1"/>
  <c r="E53" i="5"/>
  <c r="AE50" i="5"/>
  <c r="R50" i="5"/>
  <c r="G50" i="5"/>
  <c r="H50" i="5" s="1"/>
  <c r="F50" i="5"/>
  <c r="E50" i="5"/>
  <c r="AA49" i="5"/>
  <c r="AD48" i="5"/>
  <c r="AA48" i="5"/>
  <c r="T48" i="5"/>
  <c r="AF48" i="5" s="1"/>
  <c r="R48" i="5"/>
  <c r="S48" i="5" s="1"/>
  <c r="AE48" i="5" s="1"/>
  <c r="M48" i="5"/>
  <c r="K48" i="5"/>
  <c r="I48" i="5"/>
  <c r="J48" i="5" s="1"/>
  <c r="L48" i="5" s="1"/>
  <c r="F48" i="5"/>
  <c r="G48" i="5" s="1"/>
  <c r="H48" i="5" s="1"/>
  <c r="E48" i="5"/>
  <c r="AE47" i="5"/>
  <c r="AA47" i="5"/>
  <c r="AF47" i="5" s="1"/>
  <c r="R47" i="5"/>
  <c r="S47" i="5" s="1"/>
  <c r="T47" i="5" s="1"/>
  <c r="F47" i="5"/>
  <c r="G47" i="5" s="1"/>
  <c r="I47" i="5" s="1"/>
  <c r="J47" i="5" s="1"/>
  <c r="K47" i="5" s="1"/>
  <c r="E47" i="5"/>
  <c r="AE45" i="5"/>
  <c r="R45" i="5"/>
  <c r="AF44" i="5"/>
  <c r="AE44" i="5"/>
  <c r="AA44" i="5"/>
  <c r="S44" i="5"/>
  <c r="T44" i="5" s="1"/>
  <c r="R44" i="5"/>
  <c r="AD44" i="5" s="1"/>
  <c r="AD43" i="5"/>
  <c r="AA43" i="5"/>
  <c r="R43" i="5"/>
  <c r="S43" i="5" s="1"/>
  <c r="AA42" i="5"/>
  <c r="R42" i="5"/>
  <c r="S42" i="5" s="1"/>
  <c r="T42" i="5" s="1"/>
  <c r="AF41" i="5"/>
  <c r="AD41" i="5"/>
  <c r="AA41" i="5"/>
  <c r="T41" i="5"/>
  <c r="R41" i="5"/>
  <c r="S41" i="5" s="1"/>
  <c r="AE41" i="5" s="1"/>
  <c r="AA40" i="5"/>
  <c r="AF37" i="5"/>
  <c r="AE37" i="5"/>
  <c r="AD37" i="5"/>
  <c r="S37" i="5"/>
  <c r="T37" i="5" s="1"/>
  <c r="R37" i="5"/>
  <c r="F37" i="5"/>
  <c r="G37" i="5" s="1"/>
  <c r="E37" i="5"/>
  <c r="AF36" i="5"/>
  <c r="AE36" i="5"/>
  <c r="AD36" i="5"/>
  <c r="R36" i="5"/>
  <c r="S36" i="5" s="1"/>
  <c r="T36" i="5" s="1"/>
  <c r="I36" i="5"/>
  <c r="J36" i="5" s="1"/>
  <c r="K36" i="5" s="1"/>
  <c r="H36" i="5"/>
  <c r="F36" i="5"/>
  <c r="G36" i="5" s="1"/>
  <c r="E36" i="5"/>
  <c r="AF35" i="5"/>
  <c r="AE35" i="5"/>
  <c r="AD35" i="5"/>
  <c r="S35" i="5"/>
  <c r="T35" i="5" s="1"/>
  <c r="R35" i="5"/>
  <c r="F35" i="5"/>
  <c r="G35" i="5" s="1"/>
  <c r="I35" i="5" s="1"/>
  <c r="J35" i="5" s="1"/>
  <c r="E35" i="5"/>
  <c r="AF33" i="5"/>
  <c r="AE33" i="5"/>
  <c r="AD33" i="5"/>
  <c r="S33" i="5"/>
  <c r="T33" i="5" s="1"/>
  <c r="R33" i="5"/>
  <c r="H33" i="5"/>
  <c r="F33" i="5"/>
  <c r="G33" i="5" s="1"/>
  <c r="I33" i="5" s="1"/>
  <c r="J33" i="5" s="1"/>
  <c r="E33" i="5"/>
  <c r="AF32" i="5"/>
  <c r="AE32" i="5"/>
  <c r="AD32" i="5"/>
  <c r="T32" i="5"/>
  <c r="S32" i="5"/>
  <c r="R32" i="5"/>
  <c r="G32" i="5"/>
  <c r="F32" i="5"/>
  <c r="E32" i="5"/>
  <c r="AF30" i="5"/>
  <c r="AE30" i="5"/>
  <c r="R30" i="5"/>
  <c r="S30" i="5" s="1"/>
  <c r="T30" i="5" s="1"/>
  <c r="L30" i="5"/>
  <c r="M30" i="5" s="1"/>
  <c r="I30" i="5"/>
  <c r="J30" i="5" s="1"/>
  <c r="K30" i="5" s="1"/>
  <c r="H30" i="5"/>
  <c r="F30" i="5"/>
  <c r="G30" i="5" s="1"/>
  <c r="E30" i="5"/>
  <c r="AF29" i="5"/>
  <c r="AE29" i="5"/>
  <c r="AD29" i="5"/>
  <c r="T29" i="5"/>
  <c r="S29" i="5"/>
  <c r="R29" i="5"/>
  <c r="J29" i="5"/>
  <c r="L29" i="5" s="1"/>
  <c r="M29" i="5" s="1"/>
  <c r="H29" i="5"/>
  <c r="G29" i="5"/>
  <c r="I29" i="5" s="1"/>
  <c r="F29" i="5"/>
  <c r="E29" i="5"/>
  <c r="AF28" i="5"/>
  <c r="AE28" i="5"/>
  <c r="S28" i="5"/>
  <c r="T28" i="5" s="1"/>
  <c r="R28" i="5"/>
  <c r="AD28" i="5" s="1"/>
  <c r="H28" i="5"/>
  <c r="F28" i="5"/>
  <c r="G28" i="5" s="1"/>
  <c r="I28" i="5" s="1"/>
  <c r="J28" i="5" s="1"/>
  <c r="E28" i="5"/>
  <c r="AA27" i="5"/>
  <c r="AE24" i="5"/>
  <c r="R24" i="5"/>
  <c r="AD24" i="5" s="1"/>
  <c r="F24" i="5"/>
  <c r="G24" i="5" s="1"/>
  <c r="I24" i="5" s="1"/>
  <c r="J24" i="5" s="1"/>
  <c r="E24" i="5"/>
  <c r="AE23" i="5"/>
  <c r="AD23" i="5"/>
  <c r="AA23" i="5"/>
  <c r="AF23" i="5" s="1"/>
  <c r="T23" i="5"/>
  <c r="R23" i="5"/>
  <c r="S23" i="5" s="1"/>
  <c r="I23" i="5"/>
  <c r="J23" i="5" s="1"/>
  <c r="L23" i="5" s="1"/>
  <c r="M23" i="5" s="1"/>
  <c r="H23" i="5"/>
  <c r="G23" i="5"/>
  <c r="F23" i="5"/>
  <c r="E23" i="5"/>
  <c r="AE20" i="5"/>
  <c r="AD20" i="5"/>
  <c r="AA20" i="5"/>
  <c r="AF20" i="5" s="1"/>
  <c r="T20" i="5"/>
  <c r="S20" i="5"/>
  <c r="R20" i="5"/>
  <c r="G20" i="5"/>
  <c r="I20" i="5" s="1"/>
  <c r="J20" i="5" s="1"/>
  <c r="F20" i="5"/>
  <c r="E20" i="5"/>
  <c r="AA18" i="5"/>
  <c r="S18" i="5"/>
  <c r="AE18" i="5" s="1"/>
  <c r="R18" i="5"/>
  <c r="AD18" i="5" s="1"/>
  <c r="G18" i="5"/>
  <c r="H18" i="5" s="1"/>
  <c r="F18" i="5"/>
  <c r="E18" i="5"/>
  <c r="AD17" i="5"/>
  <c r="AA17" i="5"/>
  <c r="S17" i="5"/>
  <c r="T17" i="5" s="1"/>
  <c r="R17" i="5"/>
  <c r="F17" i="5"/>
  <c r="G17" i="5" s="1"/>
  <c r="I17" i="5" s="1"/>
  <c r="J17" i="5" s="1"/>
  <c r="E17" i="5"/>
  <c r="AD16" i="5"/>
  <c r="AA16" i="5"/>
  <c r="AF16" i="5" s="1"/>
  <c r="T16" i="5"/>
  <c r="R16" i="5"/>
  <c r="S16" i="5" s="1"/>
  <c r="AE16" i="5" s="1"/>
  <c r="G16" i="5"/>
  <c r="I16" i="5" s="1"/>
  <c r="J16" i="5" s="1"/>
  <c r="F16" i="5"/>
  <c r="E16" i="5"/>
  <c r="AE13" i="5"/>
  <c r="AD13" i="5"/>
  <c r="AA13" i="5"/>
  <c r="AF13" i="5" s="1"/>
  <c r="T13" i="5"/>
  <c r="AE11" i="5"/>
  <c r="AA11" i="5"/>
  <c r="R11" i="5"/>
  <c r="S11" i="5" s="1"/>
  <c r="T11" i="5" s="1"/>
  <c r="AF11" i="5" s="1"/>
  <c r="G11" i="5"/>
  <c r="H11" i="5" s="1"/>
  <c r="F11" i="5"/>
  <c r="E11" i="5"/>
  <c r="AA10" i="5"/>
  <c r="S10" i="5"/>
  <c r="AE10" i="5" s="1"/>
  <c r="R10" i="5"/>
  <c r="AD10" i="5" s="1"/>
  <c r="H10" i="5"/>
  <c r="G10" i="5"/>
  <c r="I10" i="5" s="1"/>
  <c r="J10" i="5" s="1"/>
  <c r="F10" i="5"/>
  <c r="E10" i="5"/>
  <c r="AD9" i="5"/>
  <c r="AA9" i="5"/>
  <c r="AF9" i="5" s="1"/>
  <c r="T9" i="5"/>
  <c r="S9" i="5"/>
  <c r="AE9" i="5" s="1"/>
  <c r="R9" i="5"/>
  <c r="F9" i="5"/>
  <c r="G9" i="5" s="1"/>
  <c r="E9" i="5"/>
  <c r="AA8" i="5"/>
  <c r="G8" i="5"/>
  <c r="I8" i="5" s="1"/>
  <c r="J8" i="5" s="1"/>
  <c r="F8" i="5"/>
  <c r="E8" i="5"/>
  <c r="AA7" i="5"/>
  <c r="F7" i="5"/>
  <c r="G7" i="5" s="1"/>
  <c r="E7" i="5"/>
  <c r="I9" i="5" l="1"/>
  <c r="J9" i="5" s="1"/>
  <c r="H9" i="5"/>
  <c r="K16" i="5"/>
  <c r="L16" i="5"/>
  <c r="M16" i="5" s="1"/>
  <c r="K28" i="5"/>
  <c r="L28" i="5"/>
  <c r="M28" i="5" s="1"/>
  <c r="N53" i="5"/>
  <c r="O53" i="5"/>
  <c r="N99" i="5"/>
  <c r="O99" i="5"/>
  <c r="Q99" i="5" s="1"/>
  <c r="K20" i="5"/>
  <c r="L20" i="5"/>
  <c r="M20" i="5" s="1"/>
  <c r="O30" i="5"/>
  <c r="Q30" i="5" s="1"/>
  <c r="N30" i="5"/>
  <c r="L8" i="5"/>
  <c r="M8" i="5" s="1"/>
  <c r="K8" i="5"/>
  <c r="O29" i="5"/>
  <c r="Q29" i="5" s="1"/>
  <c r="N29" i="5"/>
  <c r="L10" i="5"/>
  <c r="M10" i="5" s="1"/>
  <c r="K10" i="5"/>
  <c r="K24" i="5"/>
  <c r="L24" i="5"/>
  <c r="M24" i="5" s="1"/>
  <c r="K33" i="5"/>
  <c r="L33" i="5"/>
  <c r="M33" i="5" s="1"/>
  <c r="L35" i="5"/>
  <c r="M35" i="5" s="1"/>
  <c r="K35" i="5"/>
  <c r="I7" i="5"/>
  <c r="J7" i="5" s="1"/>
  <c r="H7" i="5"/>
  <c r="L17" i="5"/>
  <c r="M17" i="5" s="1"/>
  <c r="K17" i="5"/>
  <c r="N23" i="5"/>
  <c r="O23" i="5"/>
  <c r="Q23" i="5" s="1"/>
  <c r="K144" i="5"/>
  <c r="L144" i="5"/>
  <c r="M144" i="5" s="1"/>
  <c r="I195" i="5"/>
  <c r="J195" i="5" s="1"/>
  <c r="H195" i="5"/>
  <c r="H8" i="5"/>
  <c r="H16" i="5"/>
  <c r="H17" i="5"/>
  <c r="I18" i="5"/>
  <c r="J18" i="5" s="1"/>
  <c r="T18" i="5"/>
  <c r="AF18" i="5" s="1"/>
  <c r="H20" i="5"/>
  <c r="H24" i="5"/>
  <c r="S24" i="5"/>
  <c r="T24" i="5" s="1"/>
  <c r="K29" i="5"/>
  <c r="I50" i="5"/>
  <c r="J50" i="5" s="1"/>
  <c r="AE71" i="5"/>
  <c r="T71" i="5"/>
  <c r="AF71" i="5" s="1"/>
  <c r="AF99" i="5"/>
  <c r="I117" i="5"/>
  <c r="J117" i="5" s="1"/>
  <c r="H117" i="5"/>
  <c r="AD133" i="5"/>
  <c r="S133" i="5"/>
  <c r="T133" i="5" s="1"/>
  <c r="AA133" i="5"/>
  <c r="AF133" i="5" s="1"/>
  <c r="O142" i="5"/>
  <c r="Q142" i="5" s="1"/>
  <c r="N142" i="5"/>
  <c r="K143" i="5"/>
  <c r="L143" i="5"/>
  <c r="M143" i="5" s="1"/>
  <c r="AD144" i="5"/>
  <c r="AA144" i="5"/>
  <c r="AF144" i="5" s="1"/>
  <c r="S144" i="5"/>
  <c r="T144" i="5" s="1"/>
  <c r="O151" i="5"/>
  <c r="Q151" i="5" s="1"/>
  <c r="N151" i="5"/>
  <c r="K235" i="5"/>
  <c r="L235" i="5"/>
  <c r="M235" i="5" s="1"/>
  <c r="I32" i="5"/>
  <c r="J32" i="5" s="1"/>
  <c r="H32" i="5"/>
  <c r="I113" i="5"/>
  <c r="J113" i="5" s="1"/>
  <c r="H113" i="5"/>
  <c r="L115" i="5"/>
  <c r="M115" i="5" s="1"/>
  <c r="K115" i="5"/>
  <c r="O147" i="5"/>
  <c r="Q147" i="5" s="1"/>
  <c r="N147" i="5"/>
  <c r="AA88" i="5"/>
  <c r="AF88" i="5" s="1"/>
  <c r="AD88" i="5"/>
  <c r="S88" i="5"/>
  <c r="T88" i="5" s="1"/>
  <c r="T10" i="5"/>
  <c r="AF10" i="5" s="1"/>
  <c r="K53" i="5"/>
  <c r="AA59" i="5"/>
  <c r="AF59" i="5" s="1"/>
  <c r="S59" i="5"/>
  <c r="T59" i="5" s="1"/>
  <c r="AA64" i="5"/>
  <c r="AF64" i="5" s="1"/>
  <c r="S64" i="5"/>
  <c r="T64" i="5" s="1"/>
  <c r="L100" i="5"/>
  <c r="M100" i="5" s="1"/>
  <c r="I217" i="5"/>
  <c r="J217" i="5" s="1"/>
  <c r="H217" i="5"/>
  <c r="AA24" i="5"/>
  <c r="AF24" i="5" s="1"/>
  <c r="I11" i="5"/>
  <c r="J11" i="5" s="1"/>
  <c r="K23" i="5"/>
  <c r="L36" i="5"/>
  <c r="M36" i="5" s="1"/>
  <c r="I37" i="5"/>
  <c r="J37" i="5" s="1"/>
  <c r="H37" i="5"/>
  <c r="AF42" i="5"/>
  <c r="AA50" i="5"/>
  <c r="AF50" i="5" s="1"/>
  <c r="S50" i="5"/>
  <c r="T50" i="5" s="1"/>
  <c r="AA68" i="5"/>
  <c r="AF68" i="5" s="1"/>
  <c r="S68" i="5"/>
  <c r="T68" i="5" s="1"/>
  <c r="AF85" i="5"/>
  <c r="I114" i="5"/>
  <c r="J114" i="5" s="1"/>
  <c r="I124" i="5"/>
  <c r="J124" i="5" s="1"/>
  <c r="H124" i="5"/>
  <c r="O146" i="5"/>
  <c r="Q146" i="5" s="1"/>
  <c r="N146" i="5"/>
  <c r="L184" i="5"/>
  <c r="N184" i="5" s="1"/>
  <c r="K184" i="5"/>
  <c r="S77" i="5"/>
  <c r="AD77" i="5"/>
  <c r="AF17" i="5"/>
  <c r="AE17" i="5"/>
  <c r="AD30" i="5"/>
  <c r="H35" i="5"/>
  <c r="AE42" i="5"/>
  <c r="H47" i="5"/>
  <c r="AD50" i="5"/>
  <c r="AD59" i="5"/>
  <c r="AD64" i="5"/>
  <c r="K93" i="5"/>
  <c r="S114" i="5"/>
  <c r="AD114" i="5"/>
  <c r="L118" i="5"/>
  <c r="M118" i="5" s="1"/>
  <c r="L125" i="5"/>
  <c r="M125" i="5" s="1"/>
  <c r="K149" i="5"/>
  <c r="L149" i="5"/>
  <c r="M149" i="5" s="1"/>
  <c r="AA152" i="5"/>
  <c r="AF152" i="5" s="1"/>
  <c r="AD152" i="5"/>
  <c r="S152" i="5"/>
  <c r="T152" i="5" s="1"/>
  <c r="O48" i="5"/>
  <c r="Q48" i="5" s="1"/>
  <c r="N48" i="5"/>
  <c r="AD11" i="5"/>
  <c r="T43" i="5"/>
  <c r="AF43" i="5" s="1"/>
  <c r="AE43" i="5"/>
  <c r="L47" i="5"/>
  <c r="M47" i="5" s="1"/>
  <c r="AD68" i="5"/>
  <c r="AA83" i="5"/>
  <c r="AF83" i="5" s="1"/>
  <c r="AD83" i="5"/>
  <c r="S83" i="5"/>
  <c r="T83" i="5" s="1"/>
  <c r="K92" i="5"/>
  <c r="L92" i="5"/>
  <c r="M92" i="5" s="1"/>
  <c r="N93" i="5"/>
  <c r="AD149" i="5"/>
  <c r="AA149" i="5"/>
  <c r="AF149" i="5" s="1"/>
  <c r="S149" i="5"/>
  <c r="T149" i="5" s="1"/>
  <c r="AD155" i="5"/>
  <c r="AA155" i="5"/>
  <c r="AF155" i="5" s="1"/>
  <c r="S155" i="5"/>
  <c r="T155" i="5" s="1"/>
  <c r="AE191" i="5"/>
  <c r="T191" i="5"/>
  <c r="AF191" i="5" s="1"/>
  <c r="O253" i="5"/>
  <c r="P253" i="5" s="1"/>
  <c r="Q253" i="5" s="1"/>
  <c r="N253" i="5"/>
  <c r="AD45" i="5"/>
  <c r="AA45" i="5"/>
  <c r="AF45" i="5" s="1"/>
  <c r="S45" i="5"/>
  <c r="T45" i="5" s="1"/>
  <c r="AA93" i="5"/>
  <c r="AF93" i="5" s="1"/>
  <c r="AD93" i="5"/>
  <c r="S93" i="5"/>
  <c r="T93" i="5" s="1"/>
  <c r="S130" i="5"/>
  <c r="T130" i="5" s="1"/>
  <c r="AA130" i="5"/>
  <c r="AF130" i="5" s="1"/>
  <c r="AA131" i="5"/>
  <c r="AF131" i="5" s="1"/>
  <c r="AD131" i="5"/>
  <c r="S131" i="5"/>
  <c r="T131" i="5" s="1"/>
  <c r="O140" i="5"/>
  <c r="Q140" i="5" s="1"/>
  <c r="N140" i="5"/>
  <c r="I180" i="5"/>
  <c r="J180" i="5" s="1"/>
  <c r="H180" i="5"/>
  <c r="AD42" i="5"/>
  <c r="AD47" i="5"/>
  <c r="AE105" i="5"/>
  <c r="AA140" i="5"/>
  <c r="AF140" i="5" s="1"/>
  <c r="AA147" i="5"/>
  <c r="AF147" i="5" s="1"/>
  <c r="S159" i="5"/>
  <c r="T159" i="5" s="1"/>
  <c r="T182" i="5"/>
  <c r="AF182" i="5" s="1"/>
  <c r="L183" i="5"/>
  <c r="N183" i="5" s="1"/>
  <c r="H184" i="5"/>
  <c r="I189" i="5"/>
  <c r="J189" i="5" s="1"/>
  <c r="H189" i="5"/>
  <c r="T200" i="5"/>
  <c r="AF200" i="5" s="1"/>
  <c r="H206" i="5"/>
  <c r="I206" i="5"/>
  <c r="J206" i="5" s="1"/>
  <c r="O218" i="5"/>
  <c r="Q218" i="5" s="1"/>
  <c r="N218" i="5"/>
  <c r="L220" i="5"/>
  <c r="M220" i="5" s="1"/>
  <c r="K220" i="5"/>
  <c r="I237" i="5"/>
  <c r="J237" i="5" s="1"/>
  <c r="H237" i="5"/>
  <c r="I256" i="5"/>
  <c r="J256" i="5" s="1"/>
  <c r="H256" i="5"/>
  <c r="I303" i="5"/>
  <c r="J303" i="5" s="1"/>
  <c r="H303" i="5"/>
  <c r="AD124" i="5"/>
  <c r="L188" i="5"/>
  <c r="N188" i="5" s="1"/>
  <c r="K188" i="5"/>
  <c r="AE189" i="5"/>
  <c r="T189" i="5"/>
  <c r="AF189" i="5" s="1"/>
  <c r="T190" i="5"/>
  <c r="AF190" i="5" s="1"/>
  <c r="AE190" i="5"/>
  <c r="I194" i="5"/>
  <c r="J194" i="5" s="1"/>
  <c r="H194" i="5"/>
  <c r="K205" i="5"/>
  <c r="L205" i="5"/>
  <c r="M205" i="5" s="1"/>
  <c r="AE206" i="5"/>
  <c r="T206" i="5"/>
  <c r="AF206" i="5" s="1"/>
  <c r="AE251" i="5"/>
  <c r="T251" i="5"/>
  <c r="AF251" i="5" s="1"/>
  <c r="I276" i="5"/>
  <c r="J276" i="5" s="1"/>
  <c r="H276" i="5"/>
  <c r="I182" i="5"/>
  <c r="J182" i="5" s="1"/>
  <c r="H182" i="5"/>
  <c r="AD184" i="5"/>
  <c r="S184" i="5"/>
  <c r="I187" i="5"/>
  <c r="J187" i="5" s="1"/>
  <c r="H187" i="5"/>
  <c r="I193" i="5"/>
  <c r="J193" i="5" s="1"/>
  <c r="H193" i="5"/>
  <c r="L201" i="5"/>
  <c r="M201" i="5" s="1"/>
  <c r="K201" i="5"/>
  <c r="I203" i="5"/>
  <c r="J203" i="5" s="1"/>
  <c r="H203" i="5"/>
  <c r="L214" i="5"/>
  <c r="N214" i="5" s="1"/>
  <c r="K214" i="5"/>
  <c r="O222" i="5"/>
  <c r="Q222" i="5" s="1"/>
  <c r="N222" i="5"/>
  <c r="H225" i="5"/>
  <c r="I225" i="5"/>
  <c r="J225" i="5" s="1"/>
  <c r="H228" i="5"/>
  <c r="I228" i="5"/>
  <c r="J228" i="5" s="1"/>
  <c r="H266" i="5"/>
  <c r="I266" i="5"/>
  <c r="J266" i="5" s="1"/>
  <c r="K142" i="5"/>
  <c r="AD154" i="5"/>
  <c r="S154" i="5"/>
  <c r="T154" i="5" s="1"/>
  <c r="L159" i="5"/>
  <c r="M159" i="5" s="1"/>
  <c r="S176" i="5"/>
  <c r="T176" i="5" s="1"/>
  <c r="AA176" i="5"/>
  <c r="AF176" i="5" s="1"/>
  <c r="I186" i="5"/>
  <c r="J186" i="5" s="1"/>
  <c r="H186" i="5"/>
  <c r="AD195" i="5"/>
  <c r="S195" i="5"/>
  <c r="H201" i="5"/>
  <c r="K202" i="5"/>
  <c r="L202" i="5"/>
  <c r="M202" i="5" s="1"/>
  <c r="I216" i="5"/>
  <c r="J216" i="5" s="1"/>
  <c r="H216" i="5"/>
  <c r="I224" i="5"/>
  <c r="J224" i="5" s="1"/>
  <c r="H224" i="5"/>
  <c r="I226" i="5"/>
  <c r="J226" i="5" s="1"/>
  <c r="H226" i="5"/>
  <c r="T233" i="5"/>
  <c r="AF233" i="5" s="1"/>
  <c r="AE233" i="5"/>
  <c r="I246" i="5"/>
  <c r="J246" i="5" s="1"/>
  <c r="H246" i="5"/>
  <c r="L270" i="5"/>
  <c r="M270" i="5" s="1"/>
  <c r="K270" i="5"/>
  <c r="S82" i="5"/>
  <c r="T82" i="5" s="1"/>
  <c r="S87" i="5"/>
  <c r="T87" i="5" s="1"/>
  <c r="K99" i="5"/>
  <c r="AD99" i="5"/>
  <c r="AE106" i="5"/>
  <c r="AA121" i="5"/>
  <c r="AF121" i="5" s="1"/>
  <c r="AD180" i="5"/>
  <c r="S180" i="5"/>
  <c r="AD188" i="5"/>
  <c r="S188" i="5"/>
  <c r="L192" i="5"/>
  <c r="M192" i="5" s="1"/>
  <c r="K192" i="5"/>
  <c r="I200" i="5"/>
  <c r="J200" i="5" s="1"/>
  <c r="H200" i="5"/>
  <c r="L204" i="5"/>
  <c r="M204" i="5" s="1"/>
  <c r="L211" i="5"/>
  <c r="M211" i="5" s="1"/>
  <c r="K211" i="5"/>
  <c r="L250" i="5"/>
  <c r="M250" i="5" s="1"/>
  <c r="K250" i="5"/>
  <c r="T90" i="5"/>
  <c r="AF90" i="5" s="1"/>
  <c r="T118" i="5"/>
  <c r="AF118" i="5" s="1"/>
  <c r="AA138" i="5"/>
  <c r="AF138" i="5" s="1"/>
  <c r="AA146" i="5"/>
  <c r="AF146" i="5" s="1"/>
  <c r="AA151" i="5"/>
  <c r="AF151" i="5" s="1"/>
  <c r="AA154" i="5"/>
  <c r="AF154" i="5" s="1"/>
  <c r="S163" i="5"/>
  <c r="T163" i="5" s="1"/>
  <c r="AA163" i="5"/>
  <c r="AF163" i="5" s="1"/>
  <c r="AD165" i="5"/>
  <c r="AA165" i="5"/>
  <c r="AF165" i="5" s="1"/>
  <c r="S165" i="5"/>
  <c r="T165" i="5" s="1"/>
  <c r="I170" i="5"/>
  <c r="J170" i="5" s="1"/>
  <c r="AD176" i="5"/>
  <c r="AE181" i="5"/>
  <c r="T181" i="5"/>
  <c r="AF181" i="5" s="1"/>
  <c r="H183" i="5"/>
  <c r="I185" i="5"/>
  <c r="J185" i="5" s="1"/>
  <c r="H185" i="5"/>
  <c r="I191" i="5"/>
  <c r="J191" i="5" s="1"/>
  <c r="H191" i="5"/>
  <c r="H192" i="5"/>
  <c r="T193" i="5"/>
  <c r="AF193" i="5" s="1"/>
  <c r="AE193" i="5"/>
  <c r="T194" i="5"/>
  <c r="AF194" i="5" s="1"/>
  <c r="T202" i="5"/>
  <c r="AF202" i="5" s="1"/>
  <c r="AE202" i="5"/>
  <c r="H211" i="5"/>
  <c r="AA216" i="5"/>
  <c r="AF216" i="5" s="1"/>
  <c r="AD216" i="5"/>
  <c r="S216" i="5"/>
  <c r="T216" i="5" s="1"/>
  <c r="AE240" i="5"/>
  <c r="T240" i="5"/>
  <c r="AF240" i="5" s="1"/>
  <c r="I171" i="5"/>
  <c r="J171" i="5" s="1"/>
  <c r="H171" i="5"/>
  <c r="T186" i="5"/>
  <c r="AF186" i="5" s="1"/>
  <c r="AE186" i="5"/>
  <c r="I190" i="5"/>
  <c r="J190" i="5" s="1"/>
  <c r="H190" i="5"/>
  <c r="I199" i="5"/>
  <c r="J199" i="5" s="1"/>
  <c r="H199" i="5"/>
  <c r="N227" i="5"/>
  <c r="O227" i="5"/>
  <c r="Q227" i="5" s="1"/>
  <c r="AE238" i="5"/>
  <c r="T238" i="5"/>
  <c r="AE263" i="5"/>
  <c r="T263" i="5"/>
  <c r="AF238" i="5"/>
  <c r="AE254" i="5"/>
  <c r="T254" i="5"/>
  <c r="L275" i="5"/>
  <c r="M275" i="5" s="1"/>
  <c r="K275" i="5"/>
  <c r="H288" i="5"/>
  <c r="I288" i="5"/>
  <c r="J288" i="5" s="1"/>
  <c r="O526" i="5"/>
  <c r="P526" i="5" s="1"/>
  <c r="N526" i="5"/>
  <c r="AD187" i="5"/>
  <c r="AD191" i="5"/>
  <c r="AD194" i="5"/>
  <c r="AD200" i="5"/>
  <c r="AF254" i="5"/>
  <c r="L274" i="5"/>
  <c r="M274" i="5" s="1"/>
  <c r="K274" i="5"/>
  <c r="S185" i="5"/>
  <c r="H202" i="5"/>
  <c r="H205" i="5"/>
  <c r="S213" i="5"/>
  <c r="T213" i="5" s="1"/>
  <c r="H214" i="5"/>
  <c r="K218" i="5"/>
  <c r="I221" i="5"/>
  <c r="J221" i="5" s="1"/>
  <c r="H221" i="5"/>
  <c r="K222" i="5"/>
  <c r="AD223" i="5"/>
  <c r="S223" i="5"/>
  <c r="T223" i="5" s="1"/>
  <c r="S227" i="5"/>
  <c r="T227" i="5" s="1"/>
  <c r="AE234" i="5"/>
  <c r="T234" i="5"/>
  <c r="AF234" i="5" s="1"/>
  <c r="T236" i="5"/>
  <c r="AF243" i="5"/>
  <c r="O244" i="5"/>
  <c r="P244" i="5" s="1"/>
  <c r="Q244" i="5" s="1"/>
  <c r="N244" i="5"/>
  <c r="K253" i="5"/>
  <c r="AE255" i="5"/>
  <c r="T255" i="5"/>
  <c r="AF255" i="5" s="1"/>
  <c r="AF273" i="5"/>
  <c r="L279" i="5"/>
  <c r="M279" i="5" s="1"/>
  <c r="K279" i="5"/>
  <c r="S164" i="5"/>
  <c r="T164" i="5" s="1"/>
  <c r="S199" i="5"/>
  <c r="T203" i="5"/>
  <c r="AF203" i="5" s="1"/>
  <c r="H204" i="5"/>
  <c r="S204" i="5"/>
  <c r="AD205" i="5"/>
  <c r="I213" i="5"/>
  <c r="J213" i="5" s="1"/>
  <c r="AA227" i="5"/>
  <c r="AF227" i="5" s="1"/>
  <c r="AF236" i="5"/>
  <c r="I238" i="5"/>
  <c r="J238" i="5" s="1"/>
  <c r="H238" i="5"/>
  <c r="K244" i="5"/>
  <c r="AF245" i="5"/>
  <c r="I247" i="5"/>
  <c r="J247" i="5" s="1"/>
  <c r="H247" i="5"/>
  <c r="I249" i="5"/>
  <c r="J249" i="5" s="1"/>
  <c r="AE275" i="5"/>
  <c r="T275" i="5"/>
  <c r="AF275" i="5" s="1"/>
  <c r="O278" i="5"/>
  <c r="Q278" i="5" s="1"/>
  <c r="N278" i="5"/>
  <c r="H279" i="5"/>
  <c r="AE205" i="5"/>
  <c r="AA223" i="5"/>
  <c r="AF223" i="5" s="1"/>
  <c r="AF239" i="5"/>
  <c r="O240" i="5"/>
  <c r="P240" i="5" s="1"/>
  <c r="Q240" i="5" s="1"/>
  <c r="N240" i="5"/>
  <c r="I243" i="5"/>
  <c r="J243" i="5" s="1"/>
  <c r="H243" i="5"/>
  <c r="L262" i="5"/>
  <c r="M262" i="5" s="1"/>
  <c r="I263" i="5"/>
  <c r="J263" i="5" s="1"/>
  <c r="H263" i="5"/>
  <c r="AF266" i="5"/>
  <c r="N267" i="5"/>
  <c r="O267" i="5"/>
  <c r="Q267" i="5" s="1"/>
  <c r="K278" i="5"/>
  <c r="I311" i="5"/>
  <c r="J311" i="5" s="1"/>
  <c r="H311" i="5"/>
  <c r="K317" i="5"/>
  <c r="L317" i="5"/>
  <c r="M317" i="5" s="1"/>
  <c r="S228" i="5"/>
  <c r="T228" i="5" s="1"/>
  <c r="AD228" i="5"/>
  <c r="I234" i="5"/>
  <c r="J234" i="5" s="1"/>
  <c r="H234" i="5"/>
  <c r="T237" i="5"/>
  <c r="AF237" i="5" s="1"/>
  <c r="AE237" i="5"/>
  <c r="L241" i="5"/>
  <c r="M241" i="5" s="1"/>
  <c r="K241" i="5"/>
  <c r="I252" i="5"/>
  <c r="J252" i="5" s="1"/>
  <c r="H252" i="5"/>
  <c r="L264" i="5"/>
  <c r="M264" i="5" s="1"/>
  <c r="K264" i="5"/>
  <c r="O265" i="5"/>
  <c r="Q265" i="5" s="1"/>
  <c r="N265" i="5"/>
  <c r="L268" i="5"/>
  <c r="M268" i="5" s="1"/>
  <c r="K268" i="5"/>
  <c r="AE270" i="5"/>
  <c r="T270" i="5"/>
  <c r="O271" i="5"/>
  <c r="Q271" i="5" s="1"/>
  <c r="N271" i="5"/>
  <c r="I272" i="5"/>
  <c r="J272" i="5" s="1"/>
  <c r="H272" i="5"/>
  <c r="I407" i="5"/>
  <c r="J407" i="5" s="1"/>
  <c r="G406" i="5"/>
  <c r="H407" i="5"/>
  <c r="AD211" i="5"/>
  <c r="AA211" i="5"/>
  <c r="AF211" i="5" s="1"/>
  <c r="H212" i="5"/>
  <c r="H220" i="5"/>
  <c r="AA228" i="5"/>
  <c r="AF228" i="5" s="1"/>
  <c r="Q233" i="5"/>
  <c r="AE235" i="5"/>
  <c r="T235" i="5"/>
  <c r="AF235" i="5" s="1"/>
  <c r="H241" i="5"/>
  <c r="T244" i="5"/>
  <c r="AF244" i="5" s="1"/>
  <c r="I255" i="5"/>
  <c r="J255" i="5" s="1"/>
  <c r="AE262" i="5"/>
  <c r="T262" i="5"/>
  <c r="AF262" i="5" s="1"/>
  <c r="H265" i="5"/>
  <c r="AF270" i="5"/>
  <c r="K271" i="5"/>
  <c r="I273" i="5"/>
  <c r="J273" i="5" s="1"/>
  <c r="H273" i="5"/>
  <c r="AE241" i="5"/>
  <c r="AF267" i="5"/>
  <c r="AE268" i="5"/>
  <c r="AF274" i="5"/>
  <c r="I287" i="5"/>
  <c r="J287" i="5" s="1"/>
  <c r="H287" i="5"/>
  <c r="K307" i="5"/>
  <c r="AD309" i="5"/>
  <c r="AA309" i="5"/>
  <c r="AF309" i="5" s="1"/>
  <c r="T364" i="5"/>
  <c r="AF364" i="5" s="1"/>
  <c r="AE364" i="5"/>
  <c r="N369" i="5"/>
  <c r="O369" i="5"/>
  <c r="Q369" i="5" s="1"/>
  <c r="G408" i="5"/>
  <c r="I409" i="5"/>
  <c r="J409" i="5" s="1"/>
  <c r="AD415" i="5"/>
  <c r="S415" i="5"/>
  <c r="H421" i="5"/>
  <c r="I421" i="5"/>
  <c r="J421" i="5" s="1"/>
  <c r="L440" i="5"/>
  <c r="M440" i="5" s="1"/>
  <c r="K440" i="5"/>
  <c r="I314" i="5"/>
  <c r="J314" i="5" s="1"/>
  <c r="H314" i="5"/>
  <c r="I425" i="5"/>
  <c r="J425" i="5" s="1"/>
  <c r="H425" i="5"/>
  <c r="I277" i="5"/>
  <c r="J277" i="5" s="1"/>
  <c r="H277" i="5"/>
  <c r="AD310" i="5"/>
  <c r="AA310" i="5"/>
  <c r="AF310" i="5" s="1"/>
  <c r="I430" i="5"/>
  <c r="J430" i="5" s="1"/>
  <c r="N443" i="5"/>
  <c r="O443" i="5"/>
  <c r="P443" i="5" s="1"/>
  <c r="H463" i="5"/>
  <c r="I463" i="5"/>
  <c r="J463" i="5" s="1"/>
  <c r="AF263" i="5"/>
  <c r="I280" i="5"/>
  <c r="J280" i="5" s="1"/>
  <c r="H280" i="5"/>
  <c r="O285" i="5"/>
  <c r="P285" i="5" s="1"/>
  <c r="Q285" i="5" s="1"/>
  <c r="N285" i="5"/>
  <c r="L290" i="5"/>
  <c r="M290" i="5" s="1"/>
  <c r="K290" i="5"/>
  <c r="H415" i="5"/>
  <c r="I415" i="5"/>
  <c r="K415" i="5" s="1"/>
  <c r="L422" i="5"/>
  <c r="M422" i="5" s="1"/>
  <c r="K422" i="5"/>
  <c r="I429" i="5"/>
  <c r="J429" i="5" s="1"/>
  <c r="H429" i="5"/>
  <c r="L435" i="5"/>
  <c r="M435" i="5" s="1"/>
  <c r="K435" i="5"/>
  <c r="K480" i="5"/>
  <c r="L480" i="5"/>
  <c r="N480" i="5" s="1"/>
  <c r="H268" i="5"/>
  <c r="H275" i="5"/>
  <c r="K285" i="5"/>
  <c r="H290" i="5"/>
  <c r="AD308" i="5"/>
  <c r="AA308" i="5"/>
  <c r="AF308" i="5" s="1"/>
  <c r="L316" i="5"/>
  <c r="M316" i="5" s="1"/>
  <c r="AE370" i="5"/>
  <c r="T370" i="5"/>
  <c r="AF370" i="5" s="1"/>
  <c r="L418" i="5"/>
  <c r="M418" i="5" s="1"/>
  <c r="L457" i="5"/>
  <c r="M457" i="5" s="1"/>
  <c r="K457" i="5"/>
  <c r="AE279" i="5"/>
  <c r="T279" i="5"/>
  <c r="AF279" i="5" s="1"/>
  <c r="I281" i="5"/>
  <c r="J281" i="5" s="1"/>
  <c r="H281" i="5"/>
  <c r="L286" i="5"/>
  <c r="M286" i="5" s="1"/>
  <c r="K286" i="5"/>
  <c r="I291" i="5"/>
  <c r="J291" i="5" s="1"/>
  <c r="H291" i="5"/>
  <c r="O315" i="5"/>
  <c r="P315" i="5" s="1"/>
  <c r="N315" i="5"/>
  <c r="AE366" i="5"/>
  <c r="T366" i="5"/>
  <c r="AF366" i="5" s="1"/>
  <c r="I446" i="5"/>
  <c r="J446" i="5" s="1"/>
  <c r="H446" i="5"/>
  <c r="O307" i="5"/>
  <c r="P307" i="5" s="1"/>
  <c r="N307" i="5"/>
  <c r="I441" i="5"/>
  <c r="J441" i="5" s="1"/>
  <c r="H441" i="5"/>
  <c r="R442" i="5"/>
  <c r="Q442" i="5"/>
  <c r="O448" i="5"/>
  <c r="P448" i="5" s="1"/>
  <c r="N448" i="5"/>
  <c r="I449" i="5"/>
  <c r="J449" i="5" s="1"/>
  <c r="H449" i="5"/>
  <c r="R456" i="5"/>
  <c r="Q456" i="5"/>
  <c r="H461" i="5"/>
  <c r="I461" i="5"/>
  <c r="J461" i="5" s="1"/>
  <c r="I447" i="5"/>
  <c r="J447" i="5" s="1"/>
  <c r="H447" i="5"/>
  <c r="R479" i="5"/>
  <c r="Q479" i="5"/>
  <c r="I485" i="5"/>
  <c r="J485" i="5" s="1"/>
  <c r="H485" i="5"/>
  <c r="I508" i="5"/>
  <c r="J508" i="5" s="1"/>
  <c r="H508" i="5"/>
  <c r="N442" i="5"/>
  <c r="T453" i="5"/>
  <c r="AF453" i="5" s="1"/>
  <c r="AE453" i="5"/>
  <c r="K460" i="5"/>
  <c r="L460" i="5"/>
  <c r="M460" i="5" s="1"/>
  <c r="O465" i="5"/>
  <c r="P465" i="5" s="1"/>
  <c r="N465" i="5"/>
  <c r="S290" i="5"/>
  <c r="T290" i="5" s="1"/>
  <c r="S311" i="5"/>
  <c r="T311" i="5" s="1"/>
  <c r="L367" i="5"/>
  <c r="M367" i="5" s="1"/>
  <c r="H422" i="5"/>
  <c r="H435" i="5"/>
  <c r="K443" i="5"/>
  <c r="I458" i="5"/>
  <c r="J458" i="5" s="1"/>
  <c r="H458" i="5"/>
  <c r="H317" i="5"/>
  <c r="I434" i="5"/>
  <c r="J434" i="5" s="1"/>
  <c r="I436" i="5"/>
  <c r="J436" i="5" s="1"/>
  <c r="H436" i="5"/>
  <c r="K462" i="5"/>
  <c r="L462" i="5"/>
  <c r="M462" i="5" s="1"/>
  <c r="O464" i="5"/>
  <c r="P464" i="5" s="1"/>
  <c r="N464" i="5"/>
  <c r="L366" i="5"/>
  <c r="M366" i="5" s="1"/>
  <c r="K366" i="5"/>
  <c r="L466" i="5"/>
  <c r="M466" i="5" s="1"/>
  <c r="K466" i="5"/>
  <c r="I459" i="5"/>
  <c r="J459" i="5" s="1"/>
  <c r="H459" i="5"/>
  <c r="G482" i="5"/>
  <c r="I473" i="5"/>
  <c r="J473" i="5" s="1"/>
  <c r="I476" i="5"/>
  <c r="J476" i="5" s="1"/>
  <c r="H476" i="5"/>
  <c r="I501" i="5"/>
  <c r="J501" i="5" s="1"/>
  <c r="H501" i="5"/>
  <c r="I498" i="5"/>
  <c r="J498" i="5" s="1"/>
  <c r="H498" i="5"/>
  <c r="O516" i="5"/>
  <c r="P516" i="5" s="1"/>
  <c r="N516" i="5"/>
  <c r="S522" i="5"/>
  <c r="AD522" i="5"/>
  <c r="AF452" i="5"/>
  <c r="Q470" i="5"/>
  <c r="K471" i="5"/>
  <c r="L471" i="5"/>
  <c r="N471" i="5" s="1"/>
  <c r="R480" i="5"/>
  <c r="R481" i="5"/>
  <c r="Q481" i="5"/>
  <c r="R489" i="5"/>
  <c r="Q489" i="5"/>
  <c r="L506" i="5"/>
  <c r="M506" i="5" s="1"/>
  <c r="K506" i="5"/>
  <c r="O524" i="5"/>
  <c r="P524" i="5" s="1"/>
  <c r="H456" i="5"/>
  <c r="K465" i="5"/>
  <c r="H466" i="5"/>
  <c r="S470" i="5"/>
  <c r="S472" i="5"/>
  <c r="AF482" i="5"/>
  <c r="R488" i="5"/>
  <c r="N497" i="5"/>
  <c r="O497" i="5"/>
  <c r="P497" i="5" s="1"/>
  <c r="O512" i="5"/>
  <c r="P512" i="5" s="1"/>
  <c r="R520" i="5"/>
  <c r="Q520" i="5"/>
  <c r="Q522" i="5"/>
  <c r="H460" i="5"/>
  <c r="H472" i="5"/>
  <c r="G481" i="5"/>
  <c r="R473" i="5"/>
  <c r="R490" i="5"/>
  <c r="Q490" i="5"/>
  <c r="K497" i="5"/>
  <c r="I504" i="5"/>
  <c r="J504" i="5" s="1"/>
  <c r="H504" i="5"/>
  <c r="I509" i="5"/>
  <c r="J509" i="5" s="1"/>
  <c r="H509" i="5"/>
  <c r="I502" i="5"/>
  <c r="J502" i="5" s="1"/>
  <c r="H502" i="5"/>
  <c r="O519" i="5"/>
  <c r="P519" i="5" s="1"/>
  <c r="N519" i="5"/>
  <c r="O521" i="5"/>
  <c r="P521" i="5" s="1"/>
  <c r="N521" i="5"/>
  <c r="H464" i="5"/>
  <c r="T471" i="5"/>
  <c r="AF471" i="5" s="1"/>
  <c r="AE471" i="5"/>
  <c r="K472" i="5"/>
  <c r="N503" i="5"/>
  <c r="O503" i="5"/>
  <c r="P503" i="5" s="1"/>
  <c r="AE592" i="5"/>
  <c r="T592" i="5"/>
  <c r="AF592" i="5" s="1"/>
  <c r="AE482" i="5"/>
  <c r="O523" i="5"/>
  <c r="P523" i="5" s="1"/>
  <c r="N523" i="5"/>
  <c r="N515" i="5"/>
  <c r="R491" i="5"/>
  <c r="Q491" i="5"/>
  <c r="R515" i="5"/>
  <c r="O525" i="5"/>
  <c r="P525" i="5" s="1"/>
  <c r="AF586" i="5"/>
  <c r="S488" i="5" l="1"/>
  <c r="AD488" i="5"/>
  <c r="Q307" i="5"/>
  <c r="R307" i="5"/>
  <c r="L213" i="5"/>
  <c r="M213" i="5" s="1"/>
  <c r="K213" i="5"/>
  <c r="L185" i="5"/>
  <c r="N185" i="5" s="1"/>
  <c r="K185" i="5"/>
  <c r="L509" i="5"/>
  <c r="M509" i="5" s="1"/>
  <c r="K509" i="5"/>
  <c r="S481" i="5"/>
  <c r="AD481" i="5"/>
  <c r="L485" i="5"/>
  <c r="M485" i="5" s="1"/>
  <c r="K485" i="5"/>
  <c r="L441" i="5"/>
  <c r="M441" i="5" s="1"/>
  <c r="K441" i="5"/>
  <c r="N440" i="5"/>
  <c r="O440" i="5"/>
  <c r="P440" i="5" s="1"/>
  <c r="K252" i="5"/>
  <c r="L252" i="5"/>
  <c r="M252" i="5" s="1"/>
  <c r="O275" i="5"/>
  <c r="Q275" i="5" s="1"/>
  <c r="N275" i="5"/>
  <c r="Q523" i="5"/>
  <c r="R523" i="5"/>
  <c r="Q521" i="5"/>
  <c r="R521" i="5"/>
  <c r="R524" i="5"/>
  <c r="Q524" i="5"/>
  <c r="AD480" i="5"/>
  <c r="S480" i="5"/>
  <c r="T522" i="5"/>
  <c r="AF522" i="5" s="1"/>
  <c r="AE522" i="5"/>
  <c r="L476" i="5"/>
  <c r="M476" i="5" s="1"/>
  <c r="K476" i="5"/>
  <c r="O466" i="5"/>
  <c r="P466" i="5" s="1"/>
  <c r="N466" i="5"/>
  <c r="O435" i="5"/>
  <c r="P435" i="5" s="1"/>
  <c r="N435" i="5"/>
  <c r="K277" i="5"/>
  <c r="L277" i="5"/>
  <c r="M277" i="5" s="1"/>
  <c r="L421" i="5"/>
  <c r="M421" i="5" s="1"/>
  <c r="K421" i="5"/>
  <c r="L287" i="5"/>
  <c r="M287" i="5" s="1"/>
  <c r="K287" i="5"/>
  <c r="I406" i="5"/>
  <c r="H406" i="5"/>
  <c r="L249" i="5"/>
  <c r="M249" i="5" s="1"/>
  <c r="K249" i="5"/>
  <c r="AE185" i="5"/>
  <c r="T185" i="5"/>
  <c r="AF185" i="5" s="1"/>
  <c r="K186" i="5"/>
  <c r="L186" i="5"/>
  <c r="N186" i="5" s="1"/>
  <c r="L266" i="5"/>
  <c r="M266" i="5" s="1"/>
  <c r="K266" i="5"/>
  <c r="K193" i="5"/>
  <c r="L193" i="5"/>
  <c r="N193" i="5" s="1"/>
  <c r="K276" i="5"/>
  <c r="L276" i="5"/>
  <c r="M276" i="5" s="1"/>
  <c r="N220" i="5"/>
  <c r="O220" i="5"/>
  <c r="Q220" i="5" s="1"/>
  <c r="AE114" i="5"/>
  <c r="T114" i="5"/>
  <c r="AF114" i="5" s="1"/>
  <c r="O17" i="5"/>
  <c r="Q17" i="5" s="1"/>
  <c r="N17" i="5"/>
  <c r="K504" i="5"/>
  <c r="L504" i="5"/>
  <c r="M504" i="5" s="1"/>
  <c r="N290" i="5"/>
  <c r="O290" i="5"/>
  <c r="Q290" i="5" s="1"/>
  <c r="O317" i="5"/>
  <c r="P317" i="5" s="1"/>
  <c r="N317" i="5"/>
  <c r="L171" i="5"/>
  <c r="M171" i="5" s="1"/>
  <c r="K171" i="5"/>
  <c r="Q516" i="5"/>
  <c r="R516" i="5"/>
  <c r="AE415" i="5"/>
  <c r="T415" i="5"/>
  <c r="AF415" i="5" s="1"/>
  <c r="O279" i="5"/>
  <c r="Q279" i="5" s="1"/>
  <c r="N279" i="5"/>
  <c r="K221" i="5"/>
  <c r="L221" i="5"/>
  <c r="M221" i="5" s="1"/>
  <c r="O202" i="5"/>
  <c r="Q202" i="5" s="1"/>
  <c r="N202" i="5"/>
  <c r="L187" i="5"/>
  <c r="N187" i="5" s="1"/>
  <c r="K187" i="5"/>
  <c r="K303" i="5"/>
  <c r="L303" i="5"/>
  <c r="M303" i="5" s="1"/>
  <c r="L180" i="5"/>
  <c r="N180" i="5" s="1"/>
  <c r="K180" i="5"/>
  <c r="O47" i="5"/>
  <c r="Q47" i="5" s="1"/>
  <c r="N47" i="5"/>
  <c r="K124" i="5"/>
  <c r="L124" i="5"/>
  <c r="M124" i="5" s="1"/>
  <c r="O100" i="5"/>
  <c r="Q100" i="5" s="1"/>
  <c r="N100" i="5"/>
  <c r="L195" i="5"/>
  <c r="N195" i="5" s="1"/>
  <c r="K195" i="5"/>
  <c r="K7" i="5"/>
  <c r="L7" i="5"/>
  <c r="M7" i="5" s="1"/>
  <c r="O10" i="5"/>
  <c r="Q10" i="5" s="1"/>
  <c r="N10" i="5"/>
  <c r="O20" i="5"/>
  <c r="Q20" i="5" s="1"/>
  <c r="N20" i="5"/>
  <c r="L436" i="5"/>
  <c r="M436" i="5" s="1"/>
  <c r="K436" i="5"/>
  <c r="O457" i="5"/>
  <c r="P457" i="5" s="1"/>
  <c r="N457" i="5"/>
  <c r="L217" i="5"/>
  <c r="N217" i="5" s="1"/>
  <c r="K217" i="5"/>
  <c r="O506" i="5"/>
  <c r="P506" i="5" s="1"/>
  <c r="N506" i="5"/>
  <c r="N366" i="5"/>
  <c r="O366" i="5"/>
  <c r="Q366" i="5" s="1"/>
  <c r="O418" i="5"/>
  <c r="P418" i="5" s="1"/>
  <c r="N418" i="5"/>
  <c r="K263" i="5"/>
  <c r="L263" i="5"/>
  <c r="M263" i="5" s="1"/>
  <c r="O274" i="5"/>
  <c r="Q274" i="5" s="1"/>
  <c r="N274" i="5"/>
  <c r="AE472" i="5"/>
  <c r="T472" i="5"/>
  <c r="AF472" i="5" s="1"/>
  <c r="L447" i="5"/>
  <c r="M447" i="5" s="1"/>
  <c r="K447" i="5"/>
  <c r="R448" i="5"/>
  <c r="Q448" i="5"/>
  <c r="L446" i="5"/>
  <c r="M446" i="5" s="1"/>
  <c r="K446" i="5"/>
  <c r="N286" i="5"/>
  <c r="O286" i="5"/>
  <c r="P286" i="5" s="1"/>
  <c r="Q286" i="5" s="1"/>
  <c r="K272" i="5"/>
  <c r="L272" i="5"/>
  <c r="M272" i="5" s="1"/>
  <c r="O262" i="5"/>
  <c r="Q262" i="5" s="1"/>
  <c r="N262" i="5"/>
  <c r="AE204" i="5"/>
  <c r="T204" i="5"/>
  <c r="AF204" i="5" s="1"/>
  <c r="Q526" i="5"/>
  <c r="R526" i="5"/>
  <c r="L199" i="5"/>
  <c r="M199" i="5" s="1"/>
  <c r="K199" i="5"/>
  <c r="O250" i="5"/>
  <c r="P250" i="5" s="1"/>
  <c r="Q250" i="5" s="1"/>
  <c r="N250" i="5"/>
  <c r="O192" i="5"/>
  <c r="P192" i="5" s="1"/>
  <c r="N192" i="5"/>
  <c r="K228" i="5"/>
  <c r="L228" i="5"/>
  <c r="M228" i="5" s="1"/>
  <c r="AE184" i="5"/>
  <c r="T184" i="5"/>
  <c r="AF184" i="5" s="1"/>
  <c r="L206" i="5"/>
  <c r="M206" i="5" s="1"/>
  <c r="K206" i="5"/>
  <c r="O149" i="5"/>
  <c r="Q149" i="5" s="1"/>
  <c r="N149" i="5"/>
  <c r="L114" i="5"/>
  <c r="M114" i="5" s="1"/>
  <c r="K114" i="5"/>
  <c r="K37" i="5"/>
  <c r="L37" i="5"/>
  <c r="M37" i="5" s="1"/>
  <c r="L32" i="5"/>
  <c r="M32" i="5" s="1"/>
  <c r="K32" i="5"/>
  <c r="O143" i="5"/>
  <c r="Q143" i="5" s="1"/>
  <c r="N143" i="5"/>
  <c r="K117" i="5"/>
  <c r="L117" i="5"/>
  <c r="M117" i="5" s="1"/>
  <c r="O144" i="5"/>
  <c r="Q144" i="5" s="1"/>
  <c r="N144" i="5"/>
  <c r="O16" i="5"/>
  <c r="Q16" i="5" s="1"/>
  <c r="N16" i="5"/>
  <c r="L449" i="5"/>
  <c r="M449" i="5" s="1"/>
  <c r="K449" i="5"/>
  <c r="L246" i="5"/>
  <c r="M246" i="5" s="1"/>
  <c r="K246" i="5"/>
  <c r="L434" i="5"/>
  <c r="M434" i="5" s="1"/>
  <c r="K434" i="5"/>
  <c r="L429" i="5"/>
  <c r="M429" i="5" s="1"/>
  <c r="K429" i="5"/>
  <c r="S489" i="5"/>
  <c r="AD489" i="5"/>
  <c r="L430" i="5"/>
  <c r="M430" i="5" s="1"/>
  <c r="K430" i="5"/>
  <c r="J408" i="5"/>
  <c r="L409" i="5"/>
  <c r="M409" i="5" s="1"/>
  <c r="K409" i="5"/>
  <c r="L255" i="5"/>
  <c r="M255" i="5" s="1"/>
  <c r="K255" i="5"/>
  <c r="K311" i="5"/>
  <c r="L311" i="5"/>
  <c r="N311" i="5" s="1"/>
  <c r="L288" i="5"/>
  <c r="M288" i="5" s="1"/>
  <c r="K288" i="5"/>
  <c r="AE188" i="5"/>
  <c r="T188" i="5"/>
  <c r="AF188" i="5" s="1"/>
  <c r="O159" i="5"/>
  <c r="Q159" i="5" s="1"/>
  <c r="N159" i="5"/>
  <c r="L203" i="5"/>
  <c r="M203" i="5" s="1"/>
  <c r="K203" i="5"/>
  <c r="K256" i="5"/>
  <c r="L256" i="5"/>
  <c r="M256" i="5" s="1"/>
  <c r="O92" i="5"/>
  <c r="Q92" i="5" s="1"/>
  <c r="N92" i="5"/>
  <c r="AE77" i="5"/>
  <c r="T77" i="5"/>
  <c r="AF77" i="5" s="1"/>
  <c r="O36" i="5"/>
  <c r="Q36" i="5" s="1"/>
  <c r="N36" i="5"/>
  <c r="N235" i="5"/>
  <c r="O235" i="5"/>
  <c r="P235" i="5" s="1"/>
  <c r="Q235" i="5" s="1"/>
  <c r="O35" i="5"/>
  <c r="Q35" i="5" s="1"/>
  <c r="N35" i="5"/>
  <c r="Q443" i="5"/>
  <c r="R443" i="5"/>
  <c r="N268" i="5"/>
  <c r="O268" i="5"/>
  <c r="Q268" i="5" s="1"/>
  <c r="K216" i="5"/>
  <c r="L216" i="5"/>
  <c r="N216" i="5" s="1"/>
  <c r="L113" i="5"/>
  <c r="M113" i="5" s="1"/>
  <c r="K113" i="5"/>
  <c r="O367" i="5"/>
  <c r="Q367" i="5" s="1"/>
  <c r="N367" i="5"/>
  <c r="L247" i="5"/>
  <c r="M247" i="5" s="1"/>
  <c r="K247" i="5"/>
  <c r="L502" i="5"/>
  <c r="M502" i="5" s="1"/>
  <c r="K502" i="5"/>
  <c r="K498" i="5"/>
  <c r="L498" i="5"/>
  <c r="M498" i="5" s="1"/>
  <c r="AD515" i="5"/>
  <c r="S515" i="5"/>
  <c r="R503" i="5"/>
  <c r="Q503" i="5"/>
  <c r="AD473" i="5"/>
  <c r="S473" i="5"/>
  <c r="AD520" i="5"/>
  <c r="S520" i="5"/>
  <c r="O462" i="5"/>
  <c r="P462" i="5" s="1"/>
  <c r="N462" i="5"/>
  <c r="L508" i="5"/>
  <c r="M508" i="5" s="1"/>
  <c r="K508" i="5"/>
  <c r="AD442" i="5"/>
  <c r="S442" i="5"/>
  <c r="K281" i="5"/>
  <c r="L281" i="5"/>
  <c r="M281" i="5" s="1"/>
  <c r="O316" i="5"/>
  <c r="P316" i="5" s="1"/>
  <c r="N316" i="5"/>
  <c r="K280" i="5"/>
  <c r="L280" i="5"/>
  <c r="M280" i="5" s="1"/>
  <c r="K314" i="5"/>
  <c r="L314" i="5"/>
  <c r="M314" i="5" s="1"/>
  <c r="I408" i="5"/>
  <c r="H408" i="5"/>
  <c r="O264" i="5"/>
  <c r="Q264" i="5" s="1"/>
  <c r="N264" i="5"/>
  <c r="K234" i="5"/>
  <c r="L234" i="5"/>
  <c r="M234" i="5" s="1"/>
  <c r="L243" i="5"/>
  <c r="M243" i="5" s="1"/>
  <c r="K243" i="5"/>
  <c r="K190" i="5"/>
  <c r="L190" i="5"/>
  <c r="N190" i="5" s="1"/>
  <c r="K226" i="5"/>
  <c r="L226" i="5"/>
  <c r="M226" i="5" s="1"/>
  <c r="AE195" i="5"/>
  <c r="T195" i="5"/>
  <c r="AF195" i="5" s="1"/>
  <c r="K225" i="5"/>
  <c r="L225" i="5"/>
  <c r="N225" i="5" s="1"/>
  <c r="N205" i="5"/>
  <c r="O205" i="5"/>
  <c r="Q205" i="5" s="1"/>
  <c r="O125" i="5"/>
  <c r="Q125" i="5" s="1"/>
  <c r="N125" i="5"/>
  <c r="L18" i="5"/>
  <c r="M18" i="5" s="1"/>
  <c r="K18" i="5"/>
  <c r="O33" i="5"/>
  <c r="Q33" i="5" s="1"/>
  <c r="N33" i="5"/>
  <c r="AD479" i="5"/>
  <c r="S479" i="5"/>
  <c r="J406" i="5"/>
  <c r="L407" i="5"/>
  <c r="M407" i="5" s="1"/>
  <c r="K407" i="5"/>
  <c r="L194" i="5"/>
  <c r="N194" i="5" s="1"/>
  <c r="K194" i="5"/>
  <c r="O28" i="5"/>
  <c r="Q28" i="5" s="1"/>
  <c r="N28" i="5"/>
  <c r="R519" i="5"/>
  <c r="Q519" i="5"/>
  <c r="I482" i="5"/>
  <c r="J482" i="5" s="1"/>
  <c r="H482" i="5"/>
  <c r="K425" i="5"/>
  <c r="L425" i="5"/>
  <c r="M425" i="5" s="1"/>
  <c r="R525" i="5"/>
  <c r="Q525" i="5"/>
  <c r="S490" i="5"/>
  <c r="AD490" i="5"/>
  <c r="T470" i="5"/>
  <c r="AF470" i="5" s="1"/>
  <c r="AE470" i="5"/>
  <c r="R464" i="5"/>
  <c r="Q464" i="5"/>
  <c r="K461" i="5"/>
  <c r="L461" i="5"/>
  <c r="M461" i="5" s="1"/>
  <c r="O422" i="5"/>
  <c r="P422" i="5" s="1"/>
  <c r="N422" i="5"/>
  <c r="I481" i="5"/>
  <c r="J481" i="5" s="1"/>
  <c r="H481" i="5"/>
  <c r="R512" i="5"/>
  <c r="Q512" i="5"/>
  <c r="L501" i="5"/>
  <c r="M501" i="5" s="1"/>
  <c r="K501" i="5"/>
  <c r="L459" i="5"/>
  <c r="M459" i="5" s="1"/>
  <c r="K459" i="5"/>
  <c r="L458" i="5"/>
  <c r="M458" i="5" s="1"/>
  <c r="K458" i="5"/>
  <c r="R465" i="5"/>
  <c r="Q465" i="5"/>
  <c r="L273" i="5"/>
  <c r="M273" i="5" s="1"/>
  <c r="K273" i="5"/>
  <c r="K238" i="5"/>
  <c r="L238" i="5"/>
  <c r="M238" i="5" s="1"/>
  <c r="T199" i="5"/>
  <c r="AF199" i="5" s="1"/>
  <c r="AE199" i="5"/>
  <c r="L170" i="5"/>
  <c r="M170" i="5" s="1"/>
  <c r="K170" i="5"/>
  <c r="O211" i="5"/>
  <c r="Q211" i="5" s="1"/>
  <c r="N211" i="5"/>
  <c r="AE180" i="5"/>
  <c r="T180" i="5"/>
  <c r="AF180" i="5" s="1"/>
  <c r="O201" i="5"/>
  <c r="Q201" i="5" s="1"/>
  <c r="N201" i="5"/>
  <c r="K182" i="5"/>
  <c r="L182" i="5"/>
  <c r="N182" i="5" s="1"/>
  <c r="L237" i="5"/>
  <c r="M237" i="5" s="1"/>
  <c r="K237" i="5"/>
  <c r="N118" i="5"/>
  <c r="O118" i="5"/>
  <c r="Q118" i="5" s="1"/>
  <c r="L11" i="5"/>
  <c r="M11" i="5" s="1"/>
  <c r="K11" i="5"/>
  <c r="L9" i="5"/>
  <c r="M9" i="5" s="1"/>
  <c r="K9" i="5"/>
  <c r="K473" i="5"/>
  <c r="L473" i="5"/>
  <c r="N473" i="5" s="1"/>
  <c r="K291" i="5"/>
  <c r="L291" i="5"/>
  <c r="M291" i="5" s="1"/>
  <c r="N241" i="5"/>
  <c r="O241" i="5"/>
  <c r="P241" i="5" s="1"/>
  <c r="Q241" i="5" s="1"/>
  <c r="L200" i="5"/>
  <c r="M200" i="5" s="1"/>
  <c r="K200" i="5"/>
  <c r="AD491" i="5"/>
  <c r="S491" i="5"/>
  <c r="R497" i="5"/>
  <c r="Q497" i="5"/>
  <c r="N460" i="5"/>
  <c r="O460" i="5"/>
  <c r="P460" i="5" s="1"/>
  <c r="AD456" i="5"/>
  <c r="S456" i="5"/>
  <c r="Q315" i="5"/>
  <c r="R315" i="5"/>
  <c r="L463" i="5"/>
  <c r="M463" i="5" s="1"/>
  <c r="K463" i="5"/>
  <c r="L191" i="5"/>
  <c r="N191" i="5" s="1"/>
  <c r="K191" i="5"/>
  <c r="N204" i="5"/>
  <c r="O204" i="5"/>
  <c r="Q204" i="5" s="1"/>
  <c r="O270" i="5"/>
  <c r="Q270" i="5" s="1"/>
  <c r="N270" i="5"/>
  <c r="L224" i="5"/>
  <c r="N224" i="5" s="1"/>
  <c r="K224" i="5"/>
  <c r="L189" i="5"/>
  <c r="N189" i="5" s="1"/>
  <c r="K189" i="5"/>
  <c r="O115" i="5"/>
  <c r="Q115" i="5" s="1"/>
  <c r="N115" i="5"/>
  <c r="L50" i="5"/>
  <c r="M50" i="5" s="1"/>
  <c r="K50" i="5"/>
  <c r="O24" i="5"/>
  <c r="Q24" i="5" s="1"/>
  <c r="N24" i="5"/>
  <c r="N8" i="5"/>
  <c r="O8" i="5"/>
  <c r="P8" i="5" s="1"/>
  <c r="AE456" i="5" l="1"/>
  <c r="T456" i="5"/>
  <c r="AF456" i="5" s="1"/>
  <c r="O243" i="5"/>
  <c r="P243" i="5" s="1"/>
  <c r="Q243" i="5" s="1"/>
  <c r="N243" i="5"/>
  <c r="O288" i="5"/>
  <c r="P288" i="5" s="1"/>
  <c r="N288" i="5"/>
  <c r="O117" i="5"/>
  <c r="Q117" i="5" s="1"/>
  <c r="N117" i="5"/>
  <c r="N221" i="5"/>
  <c r="O221" i="5"/>
  <c r="Q221" i="5" s="1"/>
  <c r="O277" i="5"/>
  <c r="Q277" i="5" s="1"/>
  <c r="N277" i="5"/>
  <c r="AD523" i="5"/>
  <c r="S523" i="5"/>
  <c r="O200" i="5"/>
  <c r="Q200" i="5" s="1"/>
  <c r="N200" i="5"/>
  <c r="O9" i="5"/>
  <c r="Q9" i="5" s="1"/>
  <c r="N9" i="5"/>
  <c r="N170" i="5"/>
  <c r="O170" i="5"/>
  <c r="P170" i="5" s="1"/>
  <c r="AD465" i="5"/>
  <c r="S465" i="5"/>
  <c r="AD512" i="5"/>
  <c r="S512" i="5"/>
  <c r="AD464" i="5"/>
  <c r="S464" i="5"/>
  <c r="N234" i="5"/>
  <c r="O234" i="5"/>
  <c r="P234" i="5" s="1"/>
  <c r="Q234" i="5" s="1"/>
  <c r="N280" i="5"/>
  <c r="O280" i="5"/>
  <c r="Q280" i="5" s="1"/>
  <c r="N430" i="5"/>
  <c r="O430" i="5"/>
  <c r="P430" i="5" s="1"/>
  <c r="O246" i="5"/>
  <c r="P246" i="5" s="1"/>
  <c r="Q246" i="5" s="1"/>
  <c r="N246" i="5"/>
  <c r="N114" i="5"/>
  <c r="O114" i="5"/>
  <c r="Q114" i="5" s="1"/>
  <c r="N436" i="5"/>
  <c r="O436" i="5"/>
  <c r="P436" i="5" s="1"/>
  <c r="N171" i="5"/>
  <c r="O171" i="5"/>
  <c r="P171" i="5" s="1"/>
  <c r="O249" i="5"/>
  <c r="P249" i="5" s="1"/>
  <c r="Q249" i="5" s="1"/>
  <c r="N249" i="5"/>
  <c r="N441" i="5"/>
  <c r="O441" i="5"/>
  <c r="P441" i="5" s="1"/>
  <c r="O228" i="5"/>
  <c r="Q228" i="5" s="1"/>
  <c r="N228" i="5"/>
  <c r="O203" i="5"/>
  <c r="Q203" i="5" s="1"/>
  <c r="N203" i="5"/>
  <c r="O303" i="5"/>
  <c r="P303" i="5" s="1"/>
  <c r="N303" i="5"/>
  <c r="AE480" i="5"/>
  <c r="T480" i="5"/>
  <c r="AF480" i="5" s="1"/>
  <c r="AD526" i="5"/>
  <c r="S526" i="5"/>
  <c r="O508" i="5"/>
  <c r="P508" i="5" s="1"/>
  <c r="N508" i="5"/>
  <c r="N11" i="5"/>
  <c r="O11" i="5"/>
  <c r="Q11" i="5" s="1"/>
  <c r="O458" i="5"/>
  <c r="P458" i="5" s="1"/>
  <c r="N458" i="5"/>
  <c r="L481" i="5"/>
  <c r="N481" i="5" s="1"/>
  <c r="K481" i="5"/>
  <c r="L482" i="5"/>
  <c r="N482" i="5" s="1"/>
  <c r="K482" i="5"/>
  <c r="N407" i="5"/>
  <c r="M406" i="5"/>
  <c r="O407" i="5"/>
  <c r="P407" i="5" s="1"/>
  <c r="N226" i="5"/>
  <c r="O226" i="5"/>
  <c r="Q226" i="5" s="1"/>
  <c r="AE515" i="5"/>
  <c r="T515" i="5"/>
  <c r="AF515" i="5" s="1"/>
  <c r="AD443" i="5"/>
  <c r="S443" i="5"/>
  <c r="T489" i="5"/>
  <c r="AF489" i="5" s="1"/>
  <c r="AE489" i="5"/>
  <c r="N449" i="5"/>
  <c r="O449" i="5"/>
  <c r="P449" i="5" s="1"/>
  <c r="R192" i="5"/>
  <c r="Q192" i="5"/>
  <c r="N446" i="5"/>
  <c r="O446" i="5"/>
  <c r="P446" i="5" s="1"/>
  <c r="R506" i="5"/>
  <c r="Q506" i="5"/>
  <c r="R317" i="5"/>
  <c r="Q317" i="5"/>
  <c r="O266" i="5"/>
  <c r="Q266" i="5" s="1"/>
  <c r="N266" i="5"/>
  <c r="Q435" i="5"/>
  <c r="R435" i="5"/>
  <c r="N485" i="5"/>
  <c r="O485" i="5"/>
  <c r="P485" i="5" s="1"/>
  <c r="O213" i="5"/>
  <c r="Q213" i="5" s="1"/>
  <c r="N213" i="5"/>
  <c r="O18" i="5"/>
  <c r="Q18" i="5" s="1"/>
  <c r="N18" i="5"/>
  <c r="O247" i="5"/>
  <c r="P247" i="5" s="1"/>
  <c r="Q247" i="5" s="1"/>
  <c r="N247" i="5"/>
  <c r="O291" i="5"/>
  <c r="Q291" i="5" s="1"/>
  <c r="N291" i="5"/>
  <c r="O238" i="5"/>
  <c r="P238" i="5" s="1"/>
  <c r="Q238" i="5" s="1"/>
  <c r="N238" i="5"/>
  <c r="K406" i="5"/>
  <c r="L406" i="5"/>
  <c r="R316" i="5"/>
  <c r="Q316" i="5"/>
  <c r="R462" i="5"/>
  <c r="Q462" i="5"/>
  <c r="N255" i="5"/>
  <c r="O255" i="5"/>
  <c r="P255" i="5" s="1"/>
  <c r="Q255" i="5" s="1"/>
  <c r="N263" i="5"/>
  <c r="O263" i="5"/>
  <c r="Q263" i="5" s="1"/>
  <c r="O124" i="5"/>
  <c r="Q124" i="5" s="1"/>
  <c r="N124" i="5"/>
  <c r="O252" i="5"/>
  <c r="P252" i="5" s="1"/>
  <c r="Q252" i="5" s="1"/>
  <c r="N252" i="5"/>
  <c r="AD307" i="5"/>
  <c r="AA307" i="5"/>
  <c r="AF307" i="5" s="1"/>
  <c r="S307" i="5"/>
  <c r="T307" i="5" s="1"/>
  <c r="O425" i="5"/>
  <c r="P425" i="5" s="1"/>
  <c r="N425" i="5"/>
  <c r="Q8" i="5"/>
  <c r="R8" i="5"/>
  <c r="Q460" i="5"/>
  <c r="R460" i="5"/>
  <c r="AD503" i="5"/>
  <c r="S503" i="5"/>
  <c r="N463" i="5"/>
  <c r="O463" i="5"/>
  <c r="P463" i="5" s="1"/>
  <c r="AD497" i="5"/>
  <c r="S497" i="5"/>
  <c r="N459" i="5"/>
  <c r="O459" i="5"/>
  <c r="P459" i="5" s="1"/>
  <c r="Q422" i="5"/>
  <c r="R422" i="5"/>
  <c r="AE490" i="5"/>
  <c r="T490" i="5"/>
  <c r="AF490" i="5" s="1"/>
  <c r="S519" i="5"/>
  <c r="AD519" i="5"/>
  <c r="T479" i="5"/>
  <c r="AF479" i="5" s="1"/>
  <c r="AE479" i="5"/>
  <c r="O281" i="5"/>
  <c r="Q281" i="5" s="1"/>
  <c r="N281" i="5"/>
  <c r="T520" i="5"/>
  <c r="AF520" i="5" s="1"/>
  <c r="AE520" i="5"/>
  <c r="N498" i="5"/>
  <c r="O498" i="5"/>
  <c r="P498" i="5" s="1"/>
  <c r="N429" i="5"/>
  <c r="O429" i="5"/>
  <c r="P429" i="5" s="1"/>
  <c r="O32" i="5"/>
  <c r="Q32" i="5" s="1"/>
  <c r="N32" i="5"/>
  <c r="O206" i="5"/>
  <c r="Q206" i="5" s="1"/>
  <c r="N206" i="5"/>
  <c r="S448" i="5"/>
  <c r="AD448" i="5"/>
  <c r="O287" i="5"/>
  <c r="P287" i="5" s="1"/>
  <c r="Q287" i="5" s="1"/>
  <c r="N287" i="5"/>
  <c r="R466" i="5"/>
  <c r="Q466" i="5"/>
  <c r="S524" i="5"/>
  <c r="AD524" i="5"/>
  <c r="AE481" i="5"/>
  <c r="T481" i="5"/>
  <c r="AF481" i="5" s="1"/>
  <c r="O502" i="5"/>
  <c r="P502" i="5" s="1"/>
  <c r="N502" i="5"/>
  <c r="S315" i="5"/>
  <c r="AD315" i="5"/>
  <c r="T491" i="5"/>
  <c r="AF491" i="5" s="1"/>
  <c r="AE491" i="5"/>
  <c r="O113" i="5"/>
  <c r="Q113" i="5" s="1"/>
  <c r="N113" i="5"/>
  <c r="N409" i="5"/>
  <c r="M408" i="5"/>
  <c r="O409" i="5"/>
  <c r="P409" i="5" s="1"/>
  <c r="O37" i="5"/>
  <c r="Q37" i="5" s="1"/>
  <c r="N37" i="5"/>
  <c r="O272" i="5"/>
  <c r="Q272" i="5" s="1"/>
  <c r="N272" i="5"/>
  <c r="AD516" i="5"/>
  <c r="S516" i="5"/>
  <c r="R440" i="5"/>
  <c r="Q440" i="5"/>
  <c r="N461" i="5"/>
  <c r="O461" i="5"/>
  <c r="P461" i="5" s="1"/>
  <c r="O7" i="5"/>
  <c r="P7" i="5" s="1"/>
  <c r="N7" i="5"/>
  <c r="N504" i="5"/>
  <c r="O504" i="5"/>
  <c r="P504" i="5" s="1"/>
  <c r="O276" i="5"/>
  <c r="Q276" i="5" s="1"/>
  <c r="N276" i="5"/>
  <c r="AD521" i="5"/>
  <c r="S521" i="5"/>
  <c r="N50" i="5"/>
  <c r="O50" i="5"/>
  <c r="Q50" i="5" s="1"/>
  <c r="N237" i="5"/>
  <c r="O237" i="5"/>
  <c r="P237" i="5" s="1"/>
  <c r="Q237" i="5" s="1"/>
  <c r="O273" i="5"/>
  <c r="Q273" i="5" s="1"/>
  <c r="N273" i="5"/>
  <c r="N501" i="5"/>
  <c r="O501" i="5"/>
  <c r="P501" i="5" s="1"/>
  <c r="S525" i="5"/>
  <c r="AD525" i="5"/>
  <c r="O314" i="5"/>
  <c r="P314" i="5" s="1"/>
  <c r="N314" i="5"/>
  <c r="T442" i="5"/>
  <c r="AF442" i="5" s="1"/>
  <c r="AE442" i="5"/>
  <c r="T473" i="5"/>
  <c r="AF473" i="5" s="1"/>
  <c r="AE473" i="5"/>
  <c r="O256" i="5"/>
  <c r="P256" i="5" s="1"/>
  <c r="Q256" i="5" s="1"/>
  <c r="N256" i="5"/>
  <c r="L408" i="5"/>
  <c r="K408" i="5"/>
  <c r="O434" i="5"/>
  <c r="P434" i="5" s="1"/>
  <c r="N434" i="5"/>
  <c r="O199" i="5"/>
  <c r="Q199" i="5" s="1"/>
  <c r="N199" i="5"/>
  <c r="N447" i="5"/>
  <c r="O447" i="5"/>
  <c r="P447" i="5" s="1"/>
  <c r="R418" i="5"/>
  <c r="Q418" i="5"/>
  <c r="R457" i="5"/>
  <c r="Q457" i="5"/>
  <c r="O421" i="5"/>
  <c r="P421" i="5" s="1"/>
  <c r="N421" i="5"/>
  <c r="N476" i="5"/>
  <c r="O476" i="5"/>
  <c r="P476" i="5" s="1"/>
  <c r="O509" i="5"/>
  <c r="P509" i="5" s="1"/>
  <c r="N509" i="5"/>
  <c r="T488" i="5"/>
  <c r="AF488" i="5" s="1"/>
  <c r="AE488" i="5"/>
  <c r="S316" i="5" l="1"/>
  <c r="AD316" i="5"/>
  <c r="R171" i="5"/>
  <c r="Q171" i="5"/>
  <c r="R430" i="5"/>
  <c r="Q430" i="5"/>
  <c r="T512" i="5"/>
  <c r="AF512" i="5" s="1"/>
  <c r="AE512" i="5"/>
  <c r="Q501" i="5"/>
  <c r="R501" i="5"/>
  <c r="AE521" i="5"/>
  <c r="T521" i="5"/>
  <c r="AF521" i="5" s="1"/>
  <c r="R461" i="5"/>
  <c r="Q461" i="5"/>
  <c r="T524" i="5"/>
  <c r="AF524" i="5" s="1"/>
  <c r="AE524" i="5"/>
  <c r="Q425" i="5"/>
  <c r="R425" i="5"/>
  <c r="R508" i="5"/>
  <c r="Q508" i="5"/>
  <c r="R421" i="5"/>
  <c r="Q421" i="5"/>
  <c r="T525" i="5"/>
  <c r="AF525" i="5" s="1"/>
  <c r="AE525" i="5"/>
  <c r="R463" i="5"/>
  <c r="Q463" i="5"/>
  <c r="AD192" i="5"/>
  <c r="S192" i="5"/>
  <c r="AE526" i="5"/>
  <c r="T526" i="5"/>
  <c r="AF526" i="5" s="1"/>
  <c r="R436" i="5"/>
  <c r="Q436" i="5"/>
  <c r="AE465" i="5"/>
  <c r="T465" i="5"/>
  <c r="AF465" i="5" s="1"/>
  <c r="AE523" i="5"/>
  <c r="T523" i="5"/>
  <c r="AF523" i="5" s="1"/>
  <c r="R409" i="5"/>
  <c r="Q409" i="5"/>
  <c r="P408" i="5"/>
  <c r="AE315" i="5"/>
  <c r="T315" i="5"/>
  <c r="AF315" i="5" s="1"/>
  <c r="AD466" i="5"/>
  <c r="S466" i="5"/>
  <c r="Q449" i="5"/>
  <c r="R449" i="5"/>
  <c r="R288" i="5"/>
  <c r="Q288" i="5"/>
  <c r="R434" i="5"/>
  <c r="Q434" i="5"/>
  <c r="AD440" i="5"/>
  <c r="S440" i="5"/>
  <c r="N408" i="5"/>
  <c r="O408" i="5"/>
  <c r="R429" i="5"/>
  <c r="Q429" i="5"/>
  <c r="Q459" i="5"/>
  <c r="R459" i="5"/>
  <c r="AD460" i="5"/>
  <c r="S460" i="5"/>
  <c r="S317" i="5"/>
  <c r="AD317" i="5"/>
  <c r="R441" i="5"/>
  <c r="Q441" i="5"/>
  <c r="R170" i="5"/>
  <c r="Q170" i="5"/>
  <c r="R7" i="5"/>
  <c r="Q7" i="5"/>
  <c r="AD422" i="5"/>
  <c r="S422" i="5"/>
  <c r="T503" i="5"/>
  <c r="AF503" i="5" s="1"/>
  <c r="AE503" i="5"/>
  <c r="AD457" i="5"/>
  <c r="S457" i="5"/>
  <c r="R504" i="5"/>
  <c r="Q504" i="5"/>
  <c r="AE516" i="5"/>
  <c r="T516" i="5"/>
  <c r="AF516" i="5" s="1"/>
  <c r="R502" i="5"/>
  <c r="Q502" i="5"/>
  <c r="R485" i="5"/>
  <c r="Q485" i="5"/>
  <c r="R407" i="5"/>
  <c r="P406" i="5"/>
  <c r="Q407" i="5"/>
  <c r="Q458" i="5"/>
  <c r="R458" i="5"/>
  <c r="Q509" i="5"/>
  <c r="R509" i="5"/>
  <c r="R498" i="5"/>
  <c r="Q498" i="5"/>
  <c r="AD506" i="5"/>
  <c r="S506" i="5"/>
  <c r="S418" i="5"/>
  <c r="AD418" i="5"/>
  <c r="Q314" i="5"/>
  <c r="R314" i="5"/>
  <c r="T497" i="5"/>
  <c r="AF497" i="5" s="1"/>
  <c r="AE497" i="5"/>
  <c r="AD8" i="5"/>
  <c r="S8" i="5"/>
  <c r="S462" i="5"/>
  <c r="AD462" i="5"/>
  <c r="N406" i="5"/>
  <c r="O406" i="5"/>
  <c r="AE464" i="5"/>
  <c r="T464" i="5"/>
  <c r="AF464" i="5" s="1"/>
  <c r="R476" i="5"/>
  <c r="Q476" i="5"/>
  <c r="Q447" i="5"/>
  <c r="R447" i="5"/>
  <c r="T448" i="5"/>
  <c r="AF448" i="5" s="1"/>
  <c r="AE448" i="5"/>
  <c r="AE519" i="5"/>
  <c r="T519" i="5"/>
  <c r="AF519" i="5" s="1"/>
  <c r="S435" i="5"/>
  <c r="AD435" i="5"/>
  <c r="R446" i="5"/>
  <c r="Q446" i="5"/>
  <c r="T443" i="5"/>
  <c r="AF443" i="5" s="1"/>
  <c r="AE443" i="5"/>
  <c r="R303" i="5"/>
  <c r="Q303" i="5"/>
  <c r="R408" i="5" l="1"/>
  <c r="Q408" i="5"/>
  <c r="AD407" i="5"/>
  <c r="S407" i="5"/>
  <c r="AD7" i="5"/>
  <c r="S7" i="5"/>
  <c r="AD314" i="5"/>
  <c r="S314" i="5"/>
  <c r="S509" i="5"/>
  <c r="AD509" i="5"/>
  <c r="AD485" i="5"/>
  <c r="S485" i="5"/>
  <c r="AD170" i="5"/>
  <c r="S170" i="5"/>
  <c r="AD434" i="5"/>
  <c r="S434" i="5"/>
  <c r="AD502" i="5"/>
  <c r="S502" i="5"/>
  <c r="AD429" i="5"/>
  <c r="S429" i="5"/>
  <c r="AD446" i="5"/>
  <c r="S446" i="5"/>
  <c r="AE462" i="5"/>
  <c r="T462" i="5"/>
  <c r="AF462" i="5" s="1"/>
  <c r="AE418" i="5"/>
  <c r="T418" i="5"/>
  <c r="AF418" i="5" s="1"/>
  <c r="AE422" i="5"/>
  <c r="T422" i="5"/>
  <c r="AF422" i="5" s="1"/>
  <c r="AD449" i="5"/>
  <c r="S449" i="5"/>
  <c r="AD409" i="5"/>
  <c r="S409" i="5"/>
  <c r="S421" i="5"/>
  <c r="AD421" i="5"/>
  <c r="AD461" i="5"/>
  <c r="S461" i="5"/>
  <c r="AD430" i="5"/>
  <c r="S430" i="5"/>
  <c r="AD436" i="5"/>
  <c r="S436" i="5"/>
  <c r="AD288" i="5"/>
  <c r="S288" i="5"/>
  <c r="AE8" i="5"/>
  <c r="T8" i="5"/>
  <c r="AF8" i="5" s="1"/>
  <c r="AE506" i="5"/>
  <c r="T506" i="5"/>
  <c r="AE317" i="5"/>
  <c r="T317" i="5"/>
  <c r="AF317" i="5" s="1"/>
  <c r="AE192" i="5"/>
  <c r="T192" i="5"/>
  <c r="AF192" i="5" s="1"/>
  <c r="AD447" i="5"/>
  <c r="S447" i="5"/>
  <c r="S458" i="5"/>
  <c r="AD458" i="5"/>
  <c r="AD441" i="5"/>
  <c r="S441" i="5"/>
  <c r="AE435" i="5"/>
  <c r="T435" i="5"/>
  <c r="AF435" i="5" s="1"/>
  <c r="S476" i="5"/>
  <c r="AD476" i="5"/>
  <c r="R406" i="5"/>
  <c r="Q406" i="5"/>
  <c r="AE460" i="5"/>
  <c r="T460" i="5"/>
  <c r="AF460" i="5" s="1"/>
  <c r="T440" i="5"/>
  <c r="AF440" i="5" s="1"/>
  <c r="AE440" i="5"/>
  <c r="AE466" i="5"/>
  <c r="T466" i="5"/>
  <c r="AF466" i="5" s="1"/>
  <c r="S508" i="5"/>
  <c r="AD508" i="5"/>
  <c r="AD171" i="5"/>
  <c r="S171" i="5"/>
  <c r="AD501" i="5"/>
  <c r="S501" i="5"/>
  <c r="AD504" i="5"/>
  <c r="S504" i="5"/>
  <c r="S425" i="5"/>
  <c r="AD425" i="5"/>
  <c r="S303" i="5"/>
  <c r="T303" i="5" s="1"/>
  <c r="AA303" i="5"/>
  <c r="AF303" i="5" s="1"/>
  <c r="AD303" i="5"/>
  <c r="AD498" i="5"/>
  <c r="S498" i="5"/>
  <c r="AE457" i="5"/>
  <c r="T457" i="5"/>
  <c r="AF457" i="5" s="1"/>
  <c r="AD459" i="5"/>
  <c r="S459" i="5"/>
  <c r="AD463" i="5"/>
  <c r="S463" i="5"/>
  <c r="AE316" i="5"/>
  <c r="T316" i="5"/>
  <c r="AF316" i="5" s="1"/>
  <c r="AE314" i="5" l="1"/>
  <c r="T314" i="5"/>
  <c r="AF314" i="5" s="1"/>
  <c r="T459" i="5"/>
  <c r="AF459" i="5" s="1"/>
  <c r="AE459" i="5"/>
  <c r="T171" i="5"/>
  <c r="AF171" i="5" s="1"/>
  <c r="AE171" i="5"/>
  <c r="T436" i="5"/>
  <c r="AF436" i="5" s="1"/>
  <c r="AE436" i="5"/>
  <c r="T430" i="5"/>
  <c r="AF430" i="5" s="1"/>
  <c r="AE430" i="5"/>
  <c r="AE449" i="5"/>
  <c r="T449" i="5"/>
  <c r="AF449" i="5" s="1"/>
  <c r="T446" i="5"/>
  <c r="AF446" i="5" s="1"/>
  <c r="AE446" i="5"/>
  <c r="T170" i="5"/>
  <c r="AF170" i="5" s="1"/>
  <c r="AE170" i="5"/>
  <c r="AE7" i="5"/>
  <c r="T7" i="5"/>
  <c r="AF7" i="5" s="1"/>
  <c r="AE434" i="5"/>
  <c r="T434" i="5"/>
  <c r="AF434" i="5" s="1"/>
  <c r="T425" i="5"/>
  <c r="AF425" i="5" s="1"/>
  <c r="AE425" i="5"/>
  <c r="T508" i="5"/>
  <c r="AF508" i="5" s="1"/>
  <c r="AE508" i="5"/>
  <c r="AD406" i="5"/>
  <c r="S406" i="5"/>
  <c r="T458" i="5"/>
  <c r="AF458" i="5" s="1"/>
  <c r="AE458" i="5"/>
  <c r="T409" i="5"/>
  <c r="AF409" i="5" s="1"/>
  <c r="AE409" i="5"/>
  <c r="T504" i="5"/>
  <c r="AF504" i="5" s="1"/>
  <c r="AE504" i="5"/>
  <c r="AE447" i="5"/>
  <c r="T447" i="5"/>
  <c r="AF447" i="5" s="1"/>
  <c r="AE461" i="5"/>
  <c r="T461" i="5"/>
  <c r="AF461" i="5" s="1"/>
  <c r="T429" i="5"/>
  <c r="AF429" i="5" s="1"/>
  <c r="AE429" i="5"/>
  <c r="T485" i="5"/>
  <c r="AF485" i="5" s="1"/>
  <c r="AE485" i="5"/>
  <c r="AE407" i="5"/>
  <c r="T407" i="5"/>
  <c r="AF407" i="5" s="1"/>
  <c r="T441" i="5"/>
  <c r="AF441" i="5" s="1"/>
  <c r="AE441" i="5"/>
  <c r="T498" i="5"/>
  <c r="AF498" i="5" s="1"/>
  <c r="AE498" i="5"/>
  <c r="T476" i="5"/>
  <c r="AF476" i="5" s="1"/>
  <c r="AE476" i="5"/>
  <c r="T501" i="5"/>
  <c r="AF501" i="5" s="1"/>
  <c r="AE501" i="5"/>
  <c r="AE288" i="5"/>
  <c r="T288" i="5"/>
  <c r="AF288" i="5" s="1"/>
  <c r="T502" i="5"/>
  <c r="AF502" i="5" s="1"/>
  <c r="AE502" i="5"/>
  <c r="T463" i="5"/>
  <c r="AF463" i="5" s="1"/>
  <c r="AE463" i="5"/>
  <c r="AE421" i="5"/>
  <c r="T421" i="5"/>
  <c r="AF421" i="5" s="1"/>
  <c r="AE509" i="5"/>
  <c r="T509" i="5"/>
  <c r="AF509" i="5" s="1"/>
  <c r="AD408" i="5"/>
  <c r="S408" i="5"/>
  <c r="AE408" i="5" l="1"/>
  <c r="T408" i="5"/>
  <c r="AF408" i="5" s="1"/>
  <c r="AE406" i="5"/>
  <c r="T406" i="5"/>
  <c r="AF406" i="5" s="1"/>
  <c r="D276" i="4" l="1"/>
  <c r="D275" i="4"/>
  <c r="D274" i="4"/>
  <c r="D273" i="4"/>
  <c r="D271" i="4"/>
  <c r="D270" i="4"/>
  <c r="D269" i="4"/>
  <c r="D267" i="4"/>
  <c r="D264" i="4"/>
  <c r="D263" i="4"/>
  <c r="D262" i="4"/>
  <c r="D261" i="4"/>
  <c r="D257" i="4"/>
  <c r="D256" i="4"/>
  <c r="D255" i="4"/>
  <c r="D254" i="4"/>
  <c r="D251" i="4"/>
  <c r="D250" i="4"/>
  <c r="D247" i="4"/>
  <c r="D246" i="4"/>
  <c r="D245" i="4"/>
  <c r="D244" i="4"/>
  <c r="D243" i="4"/>
  <c r="D242" i="4"/>
  <c r="D241" i="4"/>
  <c r="D239" i="4"/>
  <c r="D238" i="4"/>
  <c r="D237" i="4"/>
  <c r="D236" i="4"/>
  <c r="D233" i="4"/>
  <c r="D232" i="4"/>
  <c r="D231" i="4"/>
  <c r="D230" i="4"/>
  <c r="D229" i="4"/>
  <c r="D228" i="4"/>
  <c r="D227" i="4"/>
  <c r="D226" i="4"/>
  <c r="D225" i="4"/>
  <c r="D224" i="4"/>
  <c r="D219" i="4"/>
  <c r="D218" i="4"/>
  <c r="D217" i="4"/>
  <c r="D216" i="4"/>
  <c r="D215" i="4"/>
  <c r="D214" i="4"/>
  <c r="D213" i="4"/>
  <c r="D212" i="4"/>
  <c r="D211" i="4"/>
  <c r="D210" i="4"/>
  <c r="D209" i="4"/>
  <c r="D208" i="4"/>
  <c r="D207" i="4"/>
  <c r="D206" i="4"/>
  <c r="D205" i="4"/>
  <c r="D204" i="4"/>
  <c r="D203" i="4"/>
  <c r="D201" i="4"/>
  <c r="D200" i="4"/>
  <c r="D198" i="4"/>
  <c r="D197" i="4"/>
  <c r="D196" i="4"/>
  <c r="D195" i="4"/>
  <c r="D194" i="4"/>
  <c r="D193" i="4"/>
  <c r="D192" i="4"/>
  <c r="D191" i="4"/>
  <c r="D190" i="4"/>
  <c r="D189" i="4"/>
  <c r="D188" i="4"/>
  <c r="D187" i="4"/>
  <c r="D183" i="4"/>
  <c r="D182" i="4"/>
  <c r="D181" i="4"/>
  <c r="D180" i="4"/>
  <c r="D179" i="4"/>
  <c r="D178" i="4"/>
  <c r="D177" i="4"/>
  <c r="D176" i="4"/>
  <c r="D175" i="4"/>
  <c r="D174" i="4"/>
  <c r="D173" i="4"/>
  <c r="D172" i="4"/>
  <c r="D171" i="4"/>
  <c r="D170" i="4"/>
  <c r="D169" i="4"/>
  <c r="D168"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37" i="4"/>
  <c r="D136"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99" i="4"/>
  <c r="D98" i="4"/>
  <c r="C94" i="4"/>
  <c r="D94" i="4" s="1"/>
  <c r="C93" i="4"/>
  <c r="D93" i="4" s="1"/>
  <c r="C92" i="4"/>
  <c r="D92" i="4" s="1"/>
  <c r="C91" i="4"/>
  <c r="D91" i="4" s="1"/>
  <c r="C90" i="4"/>
  <c r="D90" i="4" s="1"/>
  <c r="C89" i="4"/>
  <c r="D89" i="4" s="1"/>
  <c r="C88" i="4"/>
  <c r="D88" i="4" s="1"/>
  <c r="C87" i="4"/>
  <c r="D87" i="4" s="1"/>
  <c r="C86" i="4"/>
  <c r="D86" i="4" s="1"/>
  <c r="C85" i="4"/>
  <c r="D85" i="4" s="1"/>
  <c r="C84" i="4"/>
  <c r="D84" i="4" s="1"/>
  <c r="C83" i="4"/>
  <c r="D83" i="4" s="1"/>
  <c r="C82" i="4"/>
  <c r="D82" i="4" s="1"/>
  <c r="C78" i="4"/>
  <c r="D78" i="4" s="1"/>
  <c r="C77" i="4"/>
  <c r="D77" i="4" s="1"/>
  <c r="C76" i="4"/>
  <c r="D76" i="4" s="1"/>
  <c r="C75" i="4"/>
  <c r="D75" i="4" s="1"/>
  <c r="C74" i="4"/>
  <c r="D74" i="4" s="1"/>
  <c r="C73" i="4"/>
  <c r="D73" i="4" s="1"/>
  <c r="C72" i="4"/>
  <c r="D72" i="4" s="1"/>
  <c r="C71" i="4"/>
  <c r="D71" i="4" s="1"/>
  <c r="C70" i="4"/>
  <c r="D70" i="4" s="1"/>
  <c r="C69" i="4"/>
  <c r="D69" i="4" s="1"/>
  <c r="C68" i="4"/>
  <c r="D68" i="4" s="1"/>
  <c r="C67" i="4"/>
  <c r="D67" i="4" s="1"/>
  <c r="D65" i="4"/>
  <c r="D64" i="4"/>
  <c r="C62" i="4"/>
  <c r="D62" i="4" s="1"/>
  <c r="C61" i="4"/>
  <c r="D61" i="4" s="1"/>
  <c r="C60" i="4"/>
  <c r="D60" i="4" s="1"/>
  <c r="C59" i="4"/>
  <c r="D59" i="4" s="1"/>
  <c r="C58" i="4"/>
  <c r="D58" i="4" s="1"/>
  <c r="C57" i="4"/>
  <c r="D57" i="4" s="1"/>
  <c r="C56" i="4"/>
  <c r="D56" i="4" s="1"/>
  <c r="C55" i="4"/>
  <c r="D55" i="4" s="1"/>
  <c r="C54" i="4"/>
  <c r="D54" i="4" s="1"/>
  <c r="C53" i="4"/>
  <c r="D53" i="4" s="1"/>
  <c r="C52" i="4"/>
  <c r="D52" i="4" s="1"/>
  <c r="C51" i="4"/>
  <c r="D51" i="4" s="1"/>
  <c r="C50" i="4"/>
  <c r="D50" i="4" s="1"/>
  <c r="C49" i="4"/>
  <c r="D49" i="4" s="1"/>
  <c r="C47" i="4"/>
  <c r="D47" i="4" s="1"/>
  <c r="C46" i="4"/>
  <c r="D46" i="4" s="1"/>
  <c r="D43" i="4"/>
  <c r="D42" i="4"/>
  <c r="D41" i="4"/>
  <c r="D40" i="4"/>
  <c r="D36" i="4"/>
  <c r="D35" i="4"/>
  <c r="D34" i="4"/>
  <c r="D33" i="4"/>
  <c r="D32" i="4"/>
  <c r="D31" i="4"/>
  <c r="D30" i="4"/>
  <c r="D29" i="4"/>
  <c r="D28" i="4"/>
  <c r="D27" i="4"/>
  <c r="D26" i="4"/>
  <c r="D25" i="4"/>
  <c r="D24" i="4"/>
  <c r="D22" i="4"/>
  <c r="D21" i="4"/>
  <c r="D20" i="4"/>
  <c r="C19" i="4"/>
  <c r="D19" i="4" s="1"/>
  <c r="C18" i="4"/>
  <c r="D18" i="4" s="1"/>
  <c r="C16" i="4"/>
  <c r="D16" i="4" s="1"/>
  <c r="C15" i="4"/>
  <c r="D15" i="4" s="1"/>
  <c r="C14" i="4"/>
  <c r="D14" i="4" s="1"/>
  <c r="C13" i="4"/>
  <c r="D13" i="4" s="1"/>
  <c r="C12" i="4"/>
  <c r="D12" i="4" s="1"/>
  <c r="C11" i="4"/>
  <c r="D11" i="4" s="1"/>
  <c r="C10" i="4"/>
  <c r="D10" i="4" s="1"/>
  <c r="C9" i="4"/>
  <c r="D9" i="4" s="1"/>
  <c r="C8" i="4"/>
  <c r="D8" i="4" s="1"/>
  <c r="C7" i="4"/>
  <c r="D7" i="4" s="1"/>
  <c r="C6" i="4"/>
  <c r="D6" i="4" s="1"/>
  <c r="C5" i="4"/>
  <c r="D5" i="4" s="1"/>
  <c r="D56" i="3" l="1"/>
  <c r="D55" i="3"/>
  <c r="D54" i="3"/>
  <c r="D53" i="3"/>
  <c r="D52" i="3"/>
  <c r="D51" i="3"/>
  <c r="D48" i="3"/>
  <c r="D47" i="3"/>
  <c r="D46" i="3"/>
  <c r="D45" i="3"/>
  <c r="D44" i="3"/>
  <c r="D43" i="3"/>
  <c r="D36" i="3"/>
  <c r="D37" i="3"/>
  <c r="D38" i="3"/>
  <c r="D39" i="3"/>
  <c r="D40" i="3"/>
  <c r="D35" i="3"/>
  <c r="D25" i="3"/>
  <c r="D24" i="3"/>
  <c r="D14" i="3"/>
  <c r="D5" i="3"/>
  <c r="C6" i="3"/>
  <c r="D6" i="3" s="1"/>
  <c r="C5" i="3"/>
  <c r="C4" i="3"/>
  <c r="D4" i="3" s="1"/>
  <c r="C21" i="3"/>
  <c r="D21" i="3" s="1"/>
  <c r="C16" i="3"/>
  <c r="D16" i="3" s="1"/>
  <c r="C17" i="3"/>
  <c r="D17" i="3" s="1"/>
  <c r="C18" i="3"/>
  <c r="D18" i="3" s="1"/>
  <c r="C15" i="3"/>
  <c r="D15" i="3" s="1"/>
  <c r="C14" i="3"/>
  <c r="C13" i="3"/>
  <c r="D13" i="3" s="1"/>
  <c r="C12" i="3"/>
  <c r="D12" i="3" s="1"/>
  <c r="C11" i="3"/>
  <c r="D11" i="3" s="1"/>
  <c r="C10" i="3"/>
  <c r="D10" i="3" s="1"/>
  <c r="C9" i="3"/>
  <c r="D9" i="3" s="1"/>
  <c r="B32" i="3"/>
  <c r="B27" i="3"/>
  <c r="B23" i="3"/>
  <c r="B20" i="3"/>
  <c r="B8" i="3"/>
  <c r="C84" i="1" l="1"/>
  <c r="D84" i="1" s="1"/>
  <c r="E84" i="1" s="1"/>
  <c r="F84" i="1" s="1"/>
  <c r="G84" i="1" s="1"/>
  <c r="C35" i="1"/>
  <c r="D35" i="1" s="1"/>
  <c r="E35" i="1" s="1"/>
  <c r="F35" i="1" s="1"/>
  <c r="G35" i="1" s="1"/>
  <c r="C28" i="1"/>
  <c r="D28" i="1" s="1"/>
  <c r="E28" i="1" s="1"/>
  <c r="F28" i="1" s="1"/>
  <c r="G28" i="1" s="1"/>
  <c r="C23" i="1"/>
  <c r="D23" i="1" s="1"/>
  <c r="E23" i="1" s="1"/>
  <c r="F23" i="1" s="1"/>
  <c r="G23" i="1" s="1"/>
  <c r="C19" i="1"/>
  <c r="D19" i="1" s="1"/>
  <c r="E19" i="1" s="1"/>
  <c r="F19" i="1" s="1"/>
  <c r="G19" i="1" s="1"/>
  <c r="C6" i="1"/>
  <c r="D6" i="1" s="1"/>
  <c r="E6" i="1" s="1"/>
  <c r="F6" i="1" s="1"/>
  <c r="G6" i="1" s="1"/>
  <c r="C83" i="1" l="1"/>
  <c r="D83" i="1" s="1"/>
  <c r="E83" i="1" s="1"/>
  <c r="F83" i="1" s="1"/>
  <c r="G83" i="1" s="1"/>
  <c r="C82" i="1"/>
  <c r="D82" i="1" s="1"/>
  <c r="E82" i="1" s="1"/>
  <c r="F82" i="1" s="1"/>
  <c r="G82" i="1" s="1"/>
  <c r="C81" i="1"/>
  <c r="D81" i="1" s="1"/>
  <c r="E81" i="1" s="1"/>
  <c r="F81" i="1" s="1"/>
  <c r="G81" i="1" s="1"/>
  <c r="C80" i="1"/>
  <c r="D80" i="1" s="1"/>
  <c r="E80" i="1" s="1"/>
  <c r="F80" i="1" s="1"/>
  <c r="G80" i="1" s="1"/>
  <c r="C79" i="1"/>
  <c r="D79" i="1" s="1"/>
  <c r="E79" i="1" s="1"/>
  <c r="F79" i="1" s="1"/>
  <c r="G79" i="1" s="1"/>
  <c r="C78" i="1"/>
  <c r="D78" i="1" s="1"/>
  <c r="E78" i="1" s="1"/>
  <c r="F78" i="1" s="1"/>
  <c r="G78" i="1" s="1"/>
  <c r="C75" i="1"/>
  <c r="D75" i="1" s="1"/>
  <c r="E75" i="1" s="1"/>
  <c r="F75" i="1" s="1"/>
  <c r="G75" i="1" s="1"/>
  <c r="C74" i="1"/>
  <c r="D74" i="1" s="1"/>
  <c r="E74" i="1" s="1"/>
  <c r="F74" i="1" s="1"/>
  <c r="G74" i="1" s="1"/>
  <c r="C73" i="1"/>
  <c r="D73" i="1" s="1"/>
  <c r="E73" i="1" s="1"/>
  <c r="F73" i="1" s="1"/>
  <c r="G73" i="1" s="1"/>
  <c r="C70" i="1"/>
  <c r="D70" i="1" s="1"/>
  <c r="E70" i="1" s="1"/>
  <c r="F70" i="1" s="1"/>
  <c r="G70" i="1" s="1"/>
  <c r="C69" i="1"/>
  <c r="D69" i="1" s="1"/>
  <c r="E69" i="1" s="1"/>
  <c r="F69" i="1" s="1"/>
  <c r="G69" i="1" s="1"/>
  <c r="C68" i="1"/>
  <c r="D68" i="1" s="1"/>
  <c r="E68" i="1" s="1"/>
  <c r="F68" i="1" s="1"/>
  <c r="G68" i="1" s="1"/>
  <c r="C67" i="1"/>
  <c r="D67" i="1" s="1"/>
  <c r="E67" i="1" s="1"/>
  <c r="F67" i="1" s="1"/>
  <c r="G67" i="1" s="1"/>
  <c r="C66" i="1"/>
  <c r="D66" i="1" s="1"/>
  <c r="E66" i="1" s="1"/>
  <c r="F66" i="1" s="1"/>
  <c r="G66" i="1" s="1"/>
  <c r="C65" i="1"/>
  <c r="D65" i="1" s="1"/>
  <c r="E65" i="1" s="1"/>
  <c r="F65" i="1" s="1"/>
  <c r="G65" i="1" s="1"/>
  <c r="C62" i="1"/>
  <c r="D62" i="1" s="1"/>
  <c r="E62" i="1" s="1"/>
  <c r="F62" i="1" s="1"/>
  <c r="G62" i="1" s="1"/>
  <c r="C61" i="1"/>
  <c r="D61" i="1" s="1"/>
  <c r="E61" i="1" s="1"/>
  <c r="F61" i="1" s="1"/>
  <c r="G61" i="1" s="1"/>
  <c r="C60" i="1"/>
  <c r="D60" i="1" s="1"/>
  <c r="E60" i="1" s="1"/>
  <c r="F60" i="1" s="1"/>
  <c r="G60" i="1" s="1"/>
  <c r="C59" i="1"/>
  <c r="D59" i="1" s="1"/>
  <c r="E59" i="1" s="1"/>
  <c r="F59" i="1" s="1"/>
  <c r="G59" i="1" s="1"/>
  <c r="C58" i="1"/>
  <c r="D58" i="1" s="1"/>
  <c r="E58" i="1" s="1"/>
  <c r="F58" i="1" s="1"/>
  <c r="G58" i="1" s="1"/>
  <c r="C57" i="1"/>
  <c r="D57" i="1" s="1"/>
  <c r="E57" i="1" s="1"/>
  <c r="F57" i="1" s="1"/>
  <c r="G57" i="1" s="1"/>
  <c r="C54" i="1"/>
  <c r="D54" i="1" s="1"/>
  <c r="E54" i="1" s="1"/>
  <c r="F54" i="1" s="1"/>
  <c r="G54" i="1" s="1"/>
  <c r="C53" i="1"/>
  <c r="D53" i="1" s="1"/>
  <c r="E53" i="1" s="1"/>
  <c r="F53" i="1" s="1"/>
  <c r="G53" i="1" s="1"/>
  <c r="C52" i="1"/>
  <c r="D52" i="1" s="1"/>
  <c r="E52" i="1" s="1"/>
  <c r="F52" i="1" s="1"/>
  <c r="G52" i="1" s="1"/>
  <c r="C51" i="1"/>
  <c r="D51" i="1" s="1"/>
  <c r="E51" i="1" s="1"/>
  <c r="F51" i="1" s="1"/>
  <c r="G51" i="1" s="1"/>
  <c r="C50" i="1"/>
  <c r="D50" i="1" s="1"/>
  <c r="E50" i="1" s="1"/>
  <c r="F50" i="1" s="1"/>
  <c r="G50" i="1" s="1"/>
  <c r="C49" i="1"/>
  <c r="D49" i="1" s="1"/>
  <c r="E49" i="1" s="1"/>
  <c r="F49" i="1" s="1"/>
  <c r="G49" i="1" s="1"/>
  <c r="C46" i="1"/>
  <c r="D46" i="1" s="1"/>
  <c r="E46" i="1" s="1"/>
  <c r="F46" i="1" s="1"/>
  <c r="G46" i="1" s="1"/>
  <c r="C45" i="1"/>
  <c r="D45" i="1" s="1"/>
  <c r="E45" i="1" s="1"/>
  <c r="F45" i="1" s="1"/>
  <c r="G45" i="1" s="1"/>
  <c r="C44" i="1"/>
  <c r="D44" i="1" s="1"/>
  <c r="E44" i="1" s="1"/>
  <c r="F44" i="1" s="1"/>
  <c r="G44" i="1" s="1"/>
  <c r="C43" i="1"/>
  <c r="D43" i="1" s="1"/>
  <c r="E43" i="1" s="1"/>
  <c r="F43" i="1" s="1"/>
  <c r="G43" i="1" s="1"/>
  <c r="C42" i="1"/>
  <c r="D42" i="1" s="1"/>
  <c r="E42" i="1" s="1"/>
  <c r="F42" i="1" s="1"/>
  <c r="G42" i="1" s="1"/>
  <c r="C41" i="1"/>
  <c r="D41" i="1" s="1"/>
  <c r="E41" i="1" s="1"/>
  <c r="F41" i="1" s="1"/>
  <c r="G41" i="1" s="1"/>
  <c r="C34" i="1"/>
  <c r="D34" i="1" s="1"/>
  <c r="E34" i="1" s="1"/>
  <c r="F34" i="1" s="1"/>
  <c r="G34" i="1" s="1"/>
  <c r="C32" i="1"/>
  <c r="D32" i="1" s="1"/>
  <c r="E32" i="1" s="1"/>
  <c r="F32" i="1" s="1"/>
  <c r="G32" i="1" s="1"/>
  <c r="C27" i="1"/>
  <c r="D27" i="1" s="1"/>
  <c r="E27" i="1" s="1"/>
  <c r="F27" i="1" s="1"/>
  <c r="G27" i="1" s="1"/>
  <c r="C26" i="1"/>
  <c r="D26" i="1" s="1"/>
  <c r="E26" i="1" s="1"/>
  <c r="F26" i="1" s="1"/>
  <c r="G26" i="1" s="1"/>
  <c r="C22" i="1"/>
  <c r="D22" i="1" s="1"/>
  <c r="E22" i="1" s="1"/>
  <c r="F22" i="1" s="1"/>
  <c r="G22" i="1" s="1"/>
  <c r="C16" i="1"/>
  <c r="D16" i="1" s="1"/>
  <c r="E16" i="1" s="1"/>
  <c r="F16" i="1" s="1"/>
  <c r="G16" i="1" s="1"/>
  <c r="C15" i="1"/>
  <c r="D15" i="1" s="1"/>
  <c r="E15" i="1" s="1"/>
  <c r="F15" i="1" s="1"/>
  <c r="G15" i="1" s="1"/>
  <c r="C11" i="1"/>
  <c r="D11" i="1" s="1"/>
  <c r="E11" i="1" s="1"/>
  <c r="F11" i="1" s="1"/>
  <c r="G11" i="1" s="1"/>
  <c r="C9" i="1"/>
  <c r="D9" i="1" s="1"/>
  <c r="E9" i="1" s="1"/>
  <c r="F9" i="1" s="1"/>
  <c r="G9" i="1" s="1"/>
  <c r="C5" i="1"/>
  <c r="D5" i="1" s="1"/>
  <c r="E5" i="1" s="1"/>
  <c r="F5" i="1" s="1"/>
  <c r="G5" i="1" s="1"/>
  <c r="C4" i="1"/>
  <c r="D4" i="1" s="1"/>
  <c r="E4" i="1" s="1"/>
  <c r="F4" i="1" s="1"/>
  <c r="G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tc={22CCB5F6-98AC-4F1D-BA27-78BBC08478C9}</author>
    <author>shona blackie</author>
  </authors>
  <commentList>
    <comment ref="S120" authorId="0" shapeId="0" xr:uid="{22CCB5F6-98AC-4F1D-BA27-78BBC08478C9}">
      <text>
        <t>[Threaded comment]
Your version of Excel allows you to read this threaded comment; however, any edits to it will get removed if the file is opened in a newer version of Excel. Learn more: https://go.microsoft.com/fwlink/?linkid=870924
Comment:
    This is the maximum that can be charged</t>
      </text>
    </comment>
    <comment ref="AB562" authorId="1" shapeId="0" xr:uid="{84241FF8-33CE-4287-B177-308B68E556FD}">
      <text>
        <r>
          <rPr>
            <b/>
            <sz val="9"/>
            <color indexed="81"/>
            <rFont val="Tahoma"/>
            <family val="2"/>
          </rPr>
          <t>shona blackie:</t>
        </r>
        <r>
          <rPr>
            <sz val="9"/>
            <color indexed="81"/>
            <rFont val="Tahoma"/>
            <family val="2"/>
          </rPr>
          <t xml:space="preserve">
this was noted in FCT's Fees &amp; Charges under Guidance Notes for Staff when implementing new Prices</t>
        </r>
      </text>
    </comment>
    <comment ref="V567" authorId="1" shapeId="0" xr:uid="{A3E4E9B2-1AFF-40F5-B021-A70006F64446}">
      <text>
        <r>
          <rPr>
            <b/>
            <sz val="9"/>
            <color indexed="81"/>
            <rFont val="Tahoma"/>
            <family val="2"/>
          </rPr>
          <t>shona blackie:</t>
        </r>
        <r>
          <rPr>
            <sz val="9"/>
            <color indexed="81"/>
            <rFont val="Tahoma"/>
            <family val="2"/>
          </rPr>
          <t xml:space="preserve">
changed from Per Event to Per Activity to match the FCT's Fees &amp; Charges</t>
        </r>
      </text>
    </comment>
    <comment ref="AH567" authorId="1" shapeId="0" xr:uid="{2070501E-F983-4ECF-8683-FCC82F3A0B07}">
      <text>
        <r>
          <rPr>
            <b/>
            <sz val="9"/>
            <color indexed="81"/>
            <rFont val="Tahoma"/>
            <family val="2"/>
          </rPr>
          <t>shona blackie:</t>
        </r>
        <r>
          <rPr>
            <sz val="9"/>
            <color indexed="81"/>
            <rFont val="Tahoma"/>
            <family val="2"/>
          </rPr>
          <t xml:space="preserve">
changed from Per Event to Per Activity to match the FCT's Fees &amp; Charges</t>
        </r>
      </text>
    </comment>
    <comment ref="A570" authorId="1" shapeId="0" xr:uid="{79F59191-FFB8-4A0A-9E09-EEB0651FFD3F}">
      <text>
        <r>
          <rPr>
            <b/>
            <sz val="9"/>
            <color indexed="81"/>
            <rFont val="Tahoma"/>
            <family val="2"/>
          </rPr>
          <t>shona blackie:</t>
        </r>
        <r>
          <rPr>
            <sz val="9"/>
            <color indexed="81"/>
            <rFont val="Tahoma"/>
            <family val="2"/>
          </rPr>
          <t xml:space="preserve">
Added to match FCT's Fees &amp; Charges spreadsheet</t>
        </r>
      </text>
    </comment>
    <comment ref="A571" authorId="1" shapeId="0" xr:uid="{FDDDB061-EA13-4182-8F9D-646ADC9E745E}">
      <text>
        <r>
          <rPr>
            <b/>
            <sz val="9"/>
            <color indexed="81"/>
            <rFont val="Tahoma"/>
            <family val="2"/>
          </rPr>
          <t>shona blackie:</t>
        </r>
        <r>
          <rPr>
            <sz val="9"/>
            <color indexed="81"/>
            <rFont val="Tahoma"/>
            <family val="2"/>
          </rPr>
          <t xml:space="preserve">
changed from Making a new jpg scan, limited quality, from a transparency or print - as this was a duplicate description of the row above and entered the corrected description to match FCT's Fees &amp; Charges spreadsheet</t>
        </r>
      </text>
    </comment>
    <comment ref="A581" authorId="1" shapeId="0" xr:uid="{44F7EDC5-D3D9-40E6-9D0F-62A6525AA6AA}">
      <text>
        <r>
          <rPr>
            <b/>
            <sz val="9"/>
            <color indexed="81"/>
            <rFont val="Tahoma"/>
            <family val="2"/>
          </rPr>
          <t>shona blackie:</t>
        </r>
        <r>
          <rPr>
            <sz val="9"/>
            <color indexed="81"/>
            <rFont val="Tahoma"/>
            <family val="2"/>
          </rPr>
          <t xml:space="preserve">
Added to match FCT's Fees &amp; Charges spreadsheet</t>
        </r>
      </text>
    </comment>
    <comment ref="A582" authorId="1" shapeId="0" xr:uid="{787B23AA-6F21-46F7-B6C8-118D56DCDFD4}">
      <text>
        <r>
          <rPr>
            <b/>
            <sz val="9"/>
            <color indexed="81"/>
            <rFont val="Tahoma"/>
            <family val="2"/>
          </rPr>
          <t>shona blackie:</t>
        </r>
        <r>
          <rPr>
            <sz val="9"/>
            <color indexed="81"/>
            <rFont val="Tahoma"/>
            <family val="2"/>
          </rPr>
          <t xml:space="preserve">
Added to match FCT's Fees &amp; Charges spreadsheet</t>
        </r>
      </text>
    </comment>
    <comment ref="A583" authorId="1" shapeId="0" xr:uid="{8EE44E64-1178-423E-BB31-A96258E8900A}">
      <text>
        <r>
          <rPr>
            <b/>
            <sz val="9"/>
            <color indexed="81"/>
            <rFont val="Tahoma"/>
            <family val="2"/>
          </rPr>
          <t>shona blackie:</t>
        </r>
        <r>
          <rPr>
            <sz val="9"/>
            <color indexed="81"/>
            <rFont val="Tahoma"/>
            <family val="2"/>
          </rPr>
          <t xml:space="preserve">
Added to match FCT's Fees &amp; Charges spreadsheet</t>
        </r>
      </text>
    </comment>
    <comment ref="A584" authorId="1" shapeId="0" xr:uid="{3F865E7F-60EB-41CE-98A4-FB17B98F24DD}">
      <text>
        <r>
          <rPr>
            <b/>
            <sz val="9"/>
            <color indexed="81"/>
            <rFont val="Tahoma"/>
            <family val="2"/>
          </rPr>
          <t>shona blackie:</t>
        </r>
        <r>
          <rPr>
            <sz val="9"/>
            <color indexed="81"/>
            <rFont val="Tahoma"/>
            <family val="2"/>
          </rPr>
          <t xml:space="preserve">
Added to match FCT's Fees &amp; Charges spreadsheet</t>
        </r>
      </text>
    </comment>
    <comment ref="A585" authorId="1" shapeId="0" xr:uid="{B9EB63E3-7E9B-44C1-97DB-09874190D574}">
      <text>
        <r>
          <rPr>
            <b/>
            <sz val="9"/>
            <color indexed="81"/>
            <rFont val="Tahoma"/>
            <family val="2"/>
          </rPr>
          <t>shona blackie:</t>
        </r>
        <r>
          <rPr>
            <sz val="9"/>
            <color indexed="81"/>
            <rFont val="Tahoma"/>
            <family val="2"/>
          </rPr>
          <t xml:space="preserve">
Added to match FCT's Fees &amp; Charges spreadsheet</t>
        </r>
      </text>
    </comment>
    <comment ref="A586" authorId="1" shapeId="0" xr:uid="{758EC50D-2009-45F5-95C6-DA918CA8E1E8}">
      <text>
        <r>
          <rPr>
            <b/>
            <sz val="9"/>
            <color indexed="81"/>
            <rFont val="Tahoma"/>
            <family val="2"/>
          </rPr>
          <t>shona blackie:</t>
        </r>
        <r>
          <rPr>
            <sz val="9"/>
            <color indexed="81"/>
            <rFont val="Tahoma"/>
            <family val="2"/>
          </rPr>
          <t xml:space="preserve">
Added to match FCT's Fees &amp; Charges spreadsheet</t>
        </r>
      </text>
    </comment>
    <comment ref="A587" authorId="1" shapeId="0" xr:uid="{F8FDEC2C-D798-4F86-8F41-9A9D2924FFBE}">
      <text>
        <r>
          <rPr>
            <b/>
            <sz val="9"/>
            <color indexed="81"/>
            <rFont val="Tahoma"/>
            <family val="2"/>
          </rPr>
          <t>shona blackie:</t>
        </r>
        <r>
          <rPr>
            <sz val="9"/>
            <color indexed="81"/>
            <rFont val="Tahoma"/>
            <family val="2"/>
          </rPr>
          <t xml:space="preserve">
Added to match FCT's Fees &amp; Charges spreadsheet</t>
        </r>
      </text>
    </comment>
    <comment ref="A588" authorId="1" shapeId="0" xr:uid="{9C2B8512-B575-41EA-9534-8EEF77B79494}">
      <text>
        <r>
          <rPr>
            <b/>
            <sz val="9"/>
            <color indexed="81"/>
            <rFont val="Tahoma"/>
            <family val="2"/>
          </rPr>
          <t>shona blackie:</t>
        </r>
        <r>
          <rPr>
            <sz val="9"/>
            <color indexed="81"/>
            <rFont val="Tahoma"/>
            <family val="2"/>
          </rPr>
          <t xml:space="preserve">
Added to match FCT's Fees &amp; Charges spreadsheet</t>
        </r>
      </text>
    </comment>
    <comment ref="O604" authorId="1" shapeId="0" xr:uid="{B2B3E91A-BAD6-4DC8-9150-E702E50298B8}">
      <text>
        <r>
          <rPr>
            <b/>
            <sz val="9"/>
            <color indexed="81"/>
            <rFont val="Tahoma"/>
            <family val="2"/>
          </rPr>
          <t>shona blackie:</t>
        </r>
        <r>
          <rPr>
            <sz val="9"/>
            <color indexed="81"/>
            <rFont val="Tahoma"/>
            <family val="2"/>
          </rPr>
          <t xml:space="preserve">
correct the entry of "£200 for 1st hour and £100 p/h thereafter" as this was the charge for 20/21 and copied to this Schedule of Charge wrongly.  Changed to POA as noted in the FCT's Fees &amp; Charges spreadsheet</t>
        </r>
      </text>
    </comment>
    <comment ref="V604" authorId="1" shapeId="0" xr:uid="{0D0C66E1-028D-4415-ABED-1E25A4D465E8}">
      <text>
        <r>
          <rPr>
            <b/>
            <sz val="9"/>
            <color indexed="81"/>
            <rFont val="Tahoma"/>
            <family val="2"/>
          </rPr>
          <t>shona blackie:</t>
        </r>
        <r>
          <rPr>
            <sz val="9"/>
            <color indexed="81"/>
            <rFont val="Tahoma"/>
            <family val="2"/>
          </rPr>
          <t xml:space="preserve">
removed Per Session at AH's request</t>
        </r>
      </text>
    </comment>
    <comment ref="O605" authorId="1" shapeId="0" xr:uid="{5820837C-1FE2-48FD-9B29-B70870DFCC04}">
      <text>
        <r>
          <rPr>
            <b/>
            <sz val="9"/>
            <color indexed="81"/>
            <rFont val="Tahoma"/>
            <family val="2"/>
          </rPr>
          <t>shona blackie:</t>
        </r>
        <r>
          <rPr>
            <sz val="9"/>
            <color indexed="81"/>
            <rFont val="Tahoma"/>
            <family val="2"/>
          </rPr>
          <t xml:space="preserve">
correct the entry of "£100 for 1st hour and £30 p/h thereafter" as this was the charge for 20/21 and copied to this Schedule of Charge wrongly.  Changed to POA as noted in the FCT's Fees &amp; Charges spreadsheet</t>
        </r>
      </text>
    </comment>
    <comment ref="V605" authorId="1" shapeId="0" xr:uid="{352FDCA7-9A46-494F-A757-F851A2A878E4}">
      <text>
        <r>
          <rPr>
            <b/>
            <sz val="9"/>
            <color indexed="81"/>
            <rFont val="Tahoma"/>
            <family val="2"/>
          </rPr>
          <t>shona blackie:</t>
        </r>
        <r>
          <rPr>
            <sz val="9"/>
            <color indexed="81"/>
            <rFont val="Tahoma"/>
            <family val="2"/>
          </rPr>
          <t xml:space="preserve">
removed Per Session at AH's request</t>
        </r>
      </text>
    </comment>
  </commentList>
</comments>
</file>

<file path=xl/sharedStrings.xml><?xml version="1.0" encoding="utf-8"?>
<sst xmlns="http://schemas.openxmlformats.org/spreadsheetml/2006/main" count="6826" uniqueCount="1415">
  <si>
    <t>Childrens Services - Fees &amp; Charges</t>
  </si>
  <si>
    <t>Breakfast Clubs (WEF August 2024)</t>
  </si>
  <si>
    <t>2024/25 Current 
Charge</t>
  </si>
  <si>
    <t>2025/26 Proposed Charge</t>
  </si>
  <si>
    <t>%    Inc.</t>
  </si>
  <si>
    <t>VAT RATE    S/O/E/Z</t>
  </si>
  <si>
    <t>Basis of Charge</t>
  </si>
  <si>
    <r>
      <rPr>
        <b/>
        <sz val="11"/>
        <rFont val="Arial"/>
        <family val="2"/>
      </rPr>
      <t>Discretionary/
Non-discretionary</t>
    </r>
  </si>
  <si>
    <t>Breakfast Clubs - Full Rate</t>
  </si>
  <si>
    <t>O</t>
  </si>
  <si>
    <t>Per meal</t>
  </si>
  <si>
    <t>Discretionary</t>
  </si>
  <si>
    <t>Breakfast Clubs - Free</t>
  </si>
  <si>
    <t>Breakfast Clubs - Reduced Rate</t>
  </si>
  <si>
    <t>School Meals - Pupils (WEF August 2024)</t>
  </si>
  <si>
    <t>Nursery Schools - 2 Course Meal</t>
  </si>
  <si>
    <t>Nursery Schools meals concession - parents/guardians in receipt of means tested benefits</t>
  </si>
  <si>
    <t>Non Discretionary</t>
  </si>
  <si>
    <t>Primary schools - Meal Tray Options</t>
  </si>
  <si>
    <t>Primary school meals - all primary one to primary three pupils (from January 2015)</t>
  </si>
  <si>
    <t>Primary school meals concession - parents/guardians in receipt of means tested benefits</t>
  </si>
  <si>
    <t>Primary school meals concession - all special school pupils</t>
  </si>
  <si>
    <t>Secondary school catering - Meal Deal Options</t>
  </si>
  <si>
    <t>Secondary school catering - 2 Course Meal</t>
  </si>
  <si>
    <t>Secondary school meals concession - parents/guardians in receipt of means tested benefits</t>
  </si>
  <si>
    <t>Secondary school meals concession - all special school pupils</t>
  </si>
  <si>
    <t>School Meals - Adults (WEF August 2024)</t>
  </si>
  <si>
    <t>School catering - adult meals (inclusive of VAT)</t>
  </si>
  <si>
    <t>S</t>
  </si>
  <si>
    <t>Childcare (WEF August 2024)</t>
  </si>
  <si>
    <t>Childcare places - Children (Under 2 Years of age)</t>
  </si>
  <si>
    <t>Per Hour</t>
  </si>
  <si>
    <t>Childcare places - Children (Age 2 Years of age &amp; upwards)</t>
  </si>
  <si>
    <t>Music Tuition  (WEF August 2024)</t>
  </si>
  <si>
    <t>Free Music Tuition</t>
  </si>
  <si>
    <t>Per Year</t>
  </si>
  <si>
    <t>Instrumental Music Hire annual charge per instrument </t>
  </si>
  <si>
    <t>£0.00 </t>
  </si>
  <si>
    <t>£25 </t>
  </si>
  <si>
    <t>New</t>
  </si>
  <si>
    <t>Instrumental Music charge per person to attend regional ensemble group </t>
  </si>
  <si>
    <t>School &amp; Community Lets (WEF August 2024)</t>
  </si>
  <si>
    <t>%   Inc.</t>
  </si>
  <si>
    <t>Adult Standard</t>
  </si>
  <si>
    <t>Hire of Hall (General Halls, Assembly Halls)</t>
  </si>
  <si>
    <t>E</t>
  </si>
  <si>
    <t>Per hour</t>
  </si>
  <si>
    <t>Hire of Classroom/GP Room/Meeting Room</t>
  </si>
  <si>
    <t>Hire of Gymnasium/Dance Studio</t>
  </si>
  <si>
    <t>Hire of Swimming Pool (inc. changing rooms)</t>
  </si>
  <si>
    <t>Hire of full Astroturf/All weather pitch</t>
  </si>
  <si>
    <t>Per 45 mins</t>
  </si>
  <si>
    <t xml:space="preserve">Hire of half Astroturf/All weather pitch </t>
  </si>
  <si>
    <t xml:space="preserve"> </t>
  </si>
  <si>
    <t>Commercial</t>
  </si>
  <si>
    <t>Child Standard</t>
  </si>
  <si>
    <t>Up to 2 hrs</t>
  </si>
  <si>
    <t>PROPOSED INCREASES ARE SUBJECT TO ROUNDING AND DE-MINIMIS CONSTRAINTS</t>
  </si>
  <si>
    <t>Falkirk Council</t>
  </si>
  <si>
    <t>Place Services</t>
  </si>
  <si>
    <t>All Divisions of Place Services</t>
  </si>
  <si>
    <t>2018/19 Current
Charge</t>
  </si>
  <si>
    <t>2019/20 Proposed
Charge</t>
  </si>
  <si>
    <t>2019/20 Current
Charge</t>
  </si>
  <si>
    <t>2020/21 Proposed
Charge</t>
  </si>
  <si>
    <t>2020/21 Current
Charge</t>
  </si>
  <si>
    <t>2021/22 Proposed
Charge</t>
  </si>
  <si>
    <t>2021/22 Current
Charge</t>
  </si>
  <si>
    <t>2022/23 Proposed
Charge</t>
  </si>
  <si>
    <t>2022/23 Current
Charge</t>
  </si>
  <si>
    <t>2023/24 Proposed
Charge</t>
  </si>
  <si>
    <t>2024/25 Current
Charge</t>
  </si>
  <si>
    <t>2025/26 Proposed
Charge</t>
  </si>
  <si>
    <t>VAT Rate (S/O/E/Z)</t>
  </si>
  <si>
    <r>
      <t xml:space="preserve">Proposed Charge
</t>
    </r>
    <r>
      <rPr>
        <sz val="11"/>
        <color theme="1"/>
        <rFont val="Arial"/>
        <family val="2"/>
      </rPr>
      <t>(if different from shown in Column S)</t>
    </r>
  </si>
  <si>
    <t>%</t>
  </si>
  <si>
    <t>Comments</t>
  </si>
  <si>
    <t>Copying charges (price includes VAT)</t>
  </si>
  <si>
    <t>Paper copies:</t>
  </si>
  <si>
    <t>Copy size</t>
  </si>
  <si>
    <t>Black &amp; white</t>
  </si>
  <si>
    <t>A4 &amp; A3</t>
  </si>
  <si>
    <t>s</t>
  </si>
  <si>
    <t>per copy</t>
  </si>
  <si>
    <t>Colour</t>
  </si>
  <si>
    <t>A2</t>
  </si>
  <si>
    <t>A1</t>
  </si>
  <si>
    <t>A0</t>
  </si>
  <si>
    <t>Printed copy of Local Development Plan</t>
  </si>
  <si>
    <t>A4</t>
  </si>
  <si>
    <t>Property enquiry fees / Street Naming and numbering</t>
  </si>
  <si>
    <t>2023/24 Current
Charge</t>
  </si>
  <si>
    <t>Full property enquiry - Planning, Building Standards, Environmental Health and Roads  (plus VAT)</t>
  </si>
  <si>
    <t>per property</t>
  </si>
  <si>
    <t xml:space="preserve">Road only property enquiry / adoption status (plus VAT)  </t>
  </si>
  <si>
    <t>per road</t>
  </si>
  <si>
    <t>Road adoption status plan (plus VAT)</t>
  </si>
  <si>
    <t>Naming a new street (outwith scope of VAT)</t>
  </si>
  <si>
    <t>o</t>
  </si>
  <si>
    <t>per street</t>
  </si>
  <si>
    <t>Rounded</t>
  </si>
  <si>
    <t>Naming/numbering of properties (outwith scope of VAT)-</t>
  </si>
  <si>
    <t>Per Address</t>
  </si>
  <si>
    <t>Any re-numbering after issuing notification</t>
  </si>
  <si>
    <t>Building Warrant applications (outwith scope of VAT)</t>
  </si>
  <si>
    <t>Building warrant fees - charges based on nationally prescribed scale</t>
  </si>
  <si>
    <t>Non-discretionary</t>
  </si>
  <si>
    <t>Letter of Comfort - where no Building Warrant was issued for the works (including two inspections) plus an additional fee based on the estimated value of work</t>
  </si>
  <si>
    <t>plus fee</t>
  </si>
  <si>
    <t>£281.00</t>
  </si>
  <si>
    <t>10%%</t>
  </si>
  <si>
    <t>Letter of Comfort - where the Building Warrant for the works has expired (including two inspections)</t>
  </si>
  <si>
    <t>£315.00</t>
  </si>
  <si>
    <t>Letter of Comfort - additional inspections (if required)</t>
  </si>
  <si>
    <t>£103.00</t>
  </si>
  <si>
    <t>Letters of Comfort are considered where works have been carried out and completed prior to 1 May 2005.  The fee includes the initial inspection and one subsequent visit, if required.  Further inspections are charged at the above fee.</t>
  </si>
  <si>
    <t>Exempt Works report from Building Standards</t>
  </si>
  <si>
    <t>£133.00</t>
  </si>
  <si>
    <t>Exempt Works additional site visit - cost per visit</t>
  </si>
  <si>
    <t>per visit</t>
  </si>
  <si>
    <t>Exempt Works reports are available where works have been carried out and are works not requiring a warrant, but where the occupier wants to be satisfied that the works comply with the Regulations.</t>
  </si>
  <si>
    <t>Search fee {Works related to Building (Scotland) Act}</t>
  </si>
  <si>
    <t>per hour</t>
  </si>
  <si>
    <t>£158.00</t>
  </si>
  <si>
    <t>Copy document fee</t>
  </si>
  <si>
    <t>per doc</t>
  </si>
  <si>
    <t>£45.00</t>
  </si>
  <si>
    <t>Licensing certificates - required by Licensing (Scotland) Act 2005 Section 50</t>
  </si>
  <si>
    <t>£152</t>
  </si>
  <si>
    <t>Standardised fee across all regulatory service areas.</t>
  </si>
  <si>
    <t xml:space="preserve">Planning Applications (All types.  Outwith scope of VAT):  </t>
  </si>
  <si>
    <t xml:space="preserve">Planning Applications - sliding scale prescribed fee set nationally </t>
  </si>
  <si>
    <t>Nationally set</t>
  </si>
  <si>
    <t>Pre-Application Advice - Householder</t>
  </si>
  <si>
    <t>new</t>
  </si>
  <si>
    <t>per application</t>
  </si>
  <si>
    <t>Pre-Application Advice - Local Development</t>
  </si>
  <si>
    <t>Pre-Application Advice - Major Development</t>
  </si>
  <si>
    <t>Planning Permission Non-Material Variations</t>
  </si>
  <si>
    <t>Non-discretionary - reflects latest SG prescribed fee</t>
  </si>
  <si>
    <t>Purification of Planning Conditions</t>
  </si>
  <si>
    <t>Search fee</t>
  </si>
  <si>
    <t>Copy of certificate</t>
  </si>
  <si>
    <t>per certificate</t>
  </si>
  <si>
    <t>Advertising fees - charged as appropriate</t>
  </si>
  <si>
    <t>Culture &amp; Greenspace</t>
  </si>
  <si>
    <t>Rangers events - charges ranging from £4 to £16 per person.  Charge depends on event. (VAT Exempt)</t>
  </si>
  <si>
    <t>POA</t>
  </si>
  <si>
    <t>e</t>
  </si>
  <si>
    <t xml:space="preserve"> per person</t>
  </si>
  <si>
    <t>Use of Parks and Open Spaces  (plus VAT)</t>
  </si>
  <si>
    <t>Non-exclusive use fees (the whole of the site is still available for the general public to use) for low wear and tear/small infrastructure activities for up to 99 people per day</t>
  </si>
  <si>
    <t>NEW</t>
  </si>
  <si>
    <t>Non-exclusive use fees (the whole of the site is still available for the general public to use) for low wear and tear/small infrastructure activities for 100 to 499 people per day</t>
  </si>
  <si>
    <t>Non-exclusive use fees (the whole of the site is still available for the general public to use) for low wear and tear/small infrastructure activities for 500 to 999 people per day</t>
  </si>
  <si>
    <t>There are core rates that are the same dependant on level of wear and tear and numbers so easier for customer to understand the differentiation as they're event moves category.</t>
  </si>
  <si>
    <t>Non-exclusive use fees (the whole of the site is still available for the general public to use) for low wear and tear/small infrastructure activities for 1000+ people per day</t>
  </si>
  <si>
    <t>Non-exclusive use fees (the whole of the site is still available for the general public to use) for high wear and tear/small infrastructure activities for up to 99 people per day</t>
  </si>
  <si>
    <t>Non-exclusive use fees (the whole of the site is still available for the general public to use) for high wear and tear/small infrastructure activities for 100 - 499 people per day</t>
  </si>
  <si>
    <t>Non-exclusive use fees (the whole of the site is still available for the general public to use) for high wear and tear/small infrastructure activities for 500 - 999 people per day</t>
  </si>
  <si>
    <t>Non-exclusive use fees (the whole of the site is still available for the general public to use) for high wear and tear/small infrastructure activities for 1000+ people per day</t>
  </si>
  <si>
    <t>ok</t>
  </si>
  <si>
    <t>Non-exclusive use fees (the whole of the site is still available for the general public to use) for high wear and tear/large infrastructure activities for up to 99 people per day</t>
  </si>
  <si>
    <t>Non-exclusive use fees (the whole of the site is still available for the general public to use) for high wear and tear/large infrastructure activities for 100 - 499 people per day</t>
  </si>
  <si>
    <t>Non-exclusive use fees (the whole of the site is still available for the general public to use) for high wear and tear/large infrastructure activities for 500 - 999 people per day</t>
  </si>
  <si>
    <t>Non-exclusive use fees (the whole of the site is still available for the general public to use) for high wear and tear/large infrastructure activities for 1000+ people per day</t>
  </si>
  <si>
    <t>Exclusive use fees for low wear and tear/small infrastructure activities for up to 99 people per day</t>
  </si>
  <si>
    <t>Exclusive use fees for low wear and tear/small infrastructure activities for 100-499 people per day</t>
  </si>
  <si>
    <t>Exclusive use fees for low wear and tear/small infrastructure activities for 500-999 people per day</t>
  </si>
  <si>
    <t>Exclusive use fees for low wear and tear/small infrastructure activities for 1000+ people per day</t>
  </si>
  <si>
    <t>Exclusive use fees for high wear and tear/small infrastructure activities for up to 99 people per day</t>
  </si>
  <si>
    <t>Exclusive use fees for high wear and tear/small infrastructure activities for 100-499 people per day</t>
  </si>
  <si>
    <t>Exclusive use fees for high wear and tear/small infrastructure activities for 500-999 people per day</t>
  </si>
  <si>
    <t>Exclusive use fees for high wear and tear/small infrastructure activities for 1000+ people per day</t>
  </si>
  <si>
    <t>Exclusive use fees for high wear and tear/large infrastructure activities</t>
  </si>
  <si>
    <t>Non-exclusive annual license for up to 110 classes on the park for a maximum of 50 people per class</t>
  </si>
  <si>
    <t xml:space="preserve">These are generally small businesses who we want to encourage to use the spaces safely.  Restricted costs may prohibit </t>
  </si>
  <si>
    <t>Non- exclusive one month license for up to 16 classes on the park for a maximum of 50 people per class.</t>
  </si>
  <si>
    <t>Filming in Parks and Open Spaces (plus VAT)</t>
  </si>
  <si>
    <t>Commercial Filming/ Photography</t>
  </si>
  <si>
    <t>£200 for the first 2 hours, £75 every hour thereafter</t>
  </si>
  <si>
    <t>£220 for the first 2 hours, £82.50 every hour thereafter</t>
  </si>
  <si>
    <t>£242 for first 2 hours, £90.80 every hour thereafter</t>
  </si>
  <si>
    <t>Non commercial Filming/ Photography</t>
  </si>
  <si>
    <t>£100 for the first 2 hours, £75 every hour thereafter</t>
  </si>
  <si>
    <t>£110 for the first 2 hours, £82.50 every hour thereafter</t>
  </si>
  <si>
    <t>£121 for first 2 hours, £90.80 every hour thereafter</t>
  </si>
  <si>
    <t>Wedding Photography/Filming without a vehicle</t>
  </si>
  <si>
    <t>Wedding Photography/Filming with a vehicle</t>
  </si>
  <si>
    <r>
      <t>Events in Parks and Open Spaces</t>
    </r>
    <r>
      <rPr>
        <sz val="11"/>
        <rFont val="Arial"/>
        <family val="2"/>
      </rPr>
      <t> </t>
    </r>
  </si>
  <si>
    <t>N/A</t>
  </si>
  <si>
    <t>?</t>
  </si>
  <si>
    <t>Hire of 1 Gazebo per event (price does not include delivery)</t>
  </si>
  <si>
    <t>Hire of 10 Pedestrian Barriers per event (price does not include delivery)</t>
  </si>
  <si>
    <t>Hire of 10 Chairs per event (price does not include delivery)</t>
  </si>
  <si>
    <t>Hire of 10 Tables per event (price does not include delivery)</t>
  </si>
  <si>
    <t>Hire of 10 Bins per event (price does not include delivery)</t>
  </si>
  <si>
    <t>Hire of 10 Heras Fencing Panels per event (including feet and brackets - price does not include delivery)</t>
  </si>
  <si>
    <t>Section 11 Order - Land Reform (Scotland) Act 2003 (Outwith scope of VAT)</t>
  </si>
  <si>
    <t>Restrict access to land for less than 6 days</t>
  </si>
  <si>
    <t>£60 </t>
  </si>
  <si>
    <t>Repeat restriction of under 6 days access</t>
  </si>
  <si>
    <t>Park Memorial Charges</t>
  </si>
  <si>
    <t>Memorial Benches &amp; Plaques</t>
  </si>
  <si>
    <t xml:space="preserve">POA </t>
  </si>
  <si>
    <t>Charges for memorial benches vary depending on location, bench type and installation requirements</t>
  </si>
  <si>
    <t>Advertising in parks and open spaces (plus VAT)</t>
  </si>
  <si>
    <t>Advertising banners (attachment to park railings) per week</t>
  </si>
  <si>
    <t>Erection of Banners/Christmas Decorations</t>
  </si>
  <si>
    <t>Muiravonside Country Park Fees</t>
  </si>
  <si>
    <t>Camping charge for non FC schools</t>
  </si>
  <si>
    <t>Visitor Centre room rental</t>
  </si>
  <si>
    <t>Ranger led nature/ farm based activity for schools - FC Schools</t>
  </si>
  <si>
    <t>Ranger led nature/ farm based activity for schools - Non-FC Schools</t>
  </si>
  <si>
    <t>Vehicle parking charge - Up to 90 mins</t>
  </si>
  <si>
    <t>£2.00</t>
  </si>
  <si>
    <t>Vehicle parking charge - 90 mins to all day</t>
  </si>
  <si>
    <t>£4.00</t>
  </si>
  <si>
    <t>per day</t>
  </si>
  <si>
    <t>-</t>
  </si>
  <si>
    <t>Vehicle parking annual pass</t>
  </si>
  <si>
    <t>per year</t>
  </si>
  <si>
    <t>£104</t>
  </si>
  <si>
    <t>Pegged to 52 x shorter session charge</t>
  </si>
  <si>
    <t>Transport</t>
  </si>
  <si>
    <t>Supply of transport information (including traffic and other transport survey data) (Plus VAT)</t>
  </si>
  <si>
    <t>Reproduction costs plus P&amp;P</t>
  </si>
  <si>
    <t>Monitoring of Travel Plans (Plus VAT)</t>
  </si>
  <si>
    <t>Fee for carrying out automatic tube count (plus VAT)</t>
  </si>
  <si>
    <t>Fee for carrying out manual classified count (Plus VAT)</t>
  </si>
  <si>
    <t>per hour/person</t>
  </si>
  <si>
    <t>Removal unauthorised signs/goods (outwith scope of VAT)</t>
  </si>
  <si>
    <t>Lightweight signs and posters affixed to street furniture e.g. housing developer flags, estate agents, advertisements, poster etc</t>
  </si>
  <si>
    <t>per item - collected as part of group in the same area or route.</t>
  </si>
  <si>
    <t>charge when single item requires collection.</t>
  </si>
  <si>
    <t>Disabled Person's Parking Badge (outwith scope of VAT)</t>
  </si>
  <si>
    <r>
      <t xml:space="preserve">New and renewal Blue Badge applications                                           *Applicants qualifying for a Blue Badge by being in receipt of Armed Forces and Reserve Forces (Compensation) Scheme within tariff levels 1-8 (inclusive) </t>
    </r>
    <r>
      <rPr>
        <b/>
        <sz val="11"/>
        <rFont val="Arial"/>
        <family val="2"/>
      </rPr>
      <t>or</t>
    </r>
    <r>
      <rPr>
        <sz val="11"/>
        <rFont val="Arial"/>
        <family val="2"/>
      </rPr>
      <t xml:space="preserve"> by being in receipt of War Pensioner's Mobility Supplement are not required to pay the £20 charge</t>
    </r>
  </si>
  <si>
    <t>Issue of duplicate Blue Badge</t>
  </si>
  <si>
    <t>Environmental Health (Outwith scope of VAT)</t>
  </si>
  <si>
    <t>Export Health certificate</t>
  </si>
  <si>
    <t>£55.00</t>
  </si>
  <si>
    <t>Standardised fee across all regulatory service areas</t>
  </si>
  <si>
    <t>Certificate of Compliance</t>
  </si>
  <si>
    <t>£65</t>
  </si>
  <si>
    <t>Ship Sanitation Inspection Charges - these fees are prescribed and outwith scope of VAT</t>
  </si>
  <si>
    <t>Gross tonnage of vessel</t>
  </si>
  <si>
    <t>Up to 1000</t>
  </si>
  <si>
    <t>£140</t>
  </si>
  <si>
    <t>Draft fees added - TBC by APHA by end January</t>
  </si>
  <si>
    <t>1001 - 3000</t>
  </si>
  <si>
    <t>£190</t>
  </si>
  <si>
    <t>3001 - 10000</t>
  </si>
  <si>
    <t>£280</t>
  </si>
  <si>
    <t>10001 - 20000</t>
  </si>
  <si>
    <t>£365</t>
  </si>
  <si>
    <t>20001 - 30000</t>
  </si>
  <si>
    <t>£465</t>
  </si>
  <si>
    <t>Over 30000</t>
  </si>
  <si>
    <t>£535</t>
  </si>
  <si>
    <t>Vessels with 50-1000 persons</t>
  </si>
  <si>
    <t>Vessels with over 1000 persons</t>
  </si>
  <si>
    <t>£915</t>
  </si>
  <si>
    <t>Extensions</t>
  </si>
  <si>
    <t>£110</t>
  </si>
  <si>
    <t>Animal boarding establishments licence</t>
  </si>
  <si>
    <t>Per Licence</t>
  </si>
  <si>
    <t>Rounded as per MMcG</t>
  </si>
  <si>
    <t>Animal boarding establishments licence renewal</t>
  </si>
  <si>
    <t>Home boarding establishments licence</t>
  </si>
  <si>
    <t>Includes £100 vet fee that increased substantially in 2024 - DG</t>
  </si>
  <si>
    <t>Home boarding establishments licence renewal</t>
  </si>
  <si>
    <t>Dog breeding establishments licence</t>
  </si>
  <si>
    <t>Dog breeding establishments licence renewal</t>
  </si>
  <si>
    <t>Performing animals registration</t>
  </si>
  <si>
    <t>Pet shop licence</t>
  </si>
  <si>
    <t>Pet shop licence renewal</t>
  </si>
  <si>
    <t xml:space="preserve">Rounded as per MMcG </t>
  </si>
  <si>
    <t>Zoo licence (plus vet fee, where required)</t>
  </si>
  <si>
    <r>
      <rPr>
        <sz val="11"/>
        <color rgb="FF000000"/>
        <rFont val="Arial"/>
        <family val="2"/>
      </rPr>
      <t>Rounded as per MMcG also DG added</t>
    </r>
    <r>
      <rPr>
        <sz val="11"/>
        <color rgb="FFFF0000"/>
        <rFont val="Arial"/>
        <family val="2"/>
      </rPr>
      <t xml:space="preserve"> red text </t>
    </r>
  </si>
  <si>
    <t>Dangerous wild animals licence (plus vet fee, where required)</t>
  </si>
  <si>
    <r>
      <rPr>
        <sz val="11"/>
        <color rgb="FF000000"/>
        <rFont val="Arial"/>
        <family val="2"/>
      </rPr>
      <t xml:space="preserve">Rounded as per MMcG also DG added </t>
    </r>
    <r>
      <rPr>
        <sz val="11"/>
        <color rgb="FFFF0000"/>
        <rFont val="Arial"/>
        <family val="2"/>
      </rPr>
      <t xml:space="preserve">red text </t>
    </r>
  </si>
  <si>
    <t>Riding establishments licence (plus vet fee)</t>
  </si>
  <si>
    <t xml:space="preserve">Animal Welfare Establishment Licence – application (new licence and renewal) </t>
  </si>
  <si>
    <t xml:space="preserve">Animal re-homing establishment licence (with requirement for establishment inspection) </t>
  </si>
  <si>
    <t xml:space="preserve">Animal re-homing establishment licence (no requirement for establishment inspection) - application (new licence and renewal) </t>
  </si>
  <si>
    <t>Cat Breeding Establishment Licence</t>
  </si>
  <si>
    <t>Cat Breeding Establishment Licence renewal</t>
  </si>
  <si>
    <t>Rabbit Breeding Establishment Licence</t>
  </si>
  <si>
    <t>Rabbit Breeding Establishment Licence renewal</t>
  </si>
  <si>
    <t>Visa application - Housing inspection and report</t>
  </si>
  <si>
    <t xml:space="preserve">Contaminated Land report (various types) </t>
  </si>
  <si>
    <t>The Licensing of Relevant Permanent Sites (Scotland) Regulations 2016 - Outwith scope of VAT</t>
  </si>
  <si>
    <t>Application for a new Part 1A site licence or the renewal of an existing Part 1A site licence  - 1-3 units</t>
  </si>
  <si>
    <t>Application for a new Part 1A site licence or the renewal of an existing Part 1A site licence - 3-40 units</t>
  </si>
  <si>
    <t>Application for a new Part 1A site licence or the renewal of an existing Part 1A site licence - 40+ units</t>
  </si>
  <si>
    <t>Variation of licence</t>
  </si>
  <si>
    <t>Issue of duplicate licence</t>
  </si>
  <si>
    <t>Trading Standards</t>
  </si>
  <si>
    <r>
      <t xml:space="preserve">A. Testing and calibration of weighing and measuring equipment (non UKAS calibration of weights) </t>
    </r>
    <r>
      <rPr>
        <sz val="11"/>
        <rFont val="Arial"/>
        <family val="2"/>
      </rPr>
      <t>(VAT applies to these fees unless the work is done under the Measuring Instruments (EEC Requirements) Regulations 1988)</t>
    </r>
  </si>
  <si>
    <t>Single Inspector of weights &amp; measures</t>
  </si>
  <si>
    <t xml:space="preserve">These fees are now discretionary </t>
  </si>
  <si>
    <t xml:space="preserve">If appropriate, additional support staff will be charged at </t>
  </si>
  <si>
    <t>Emergency, out-of-hours, and work on public holidays</t>
  </si>
  <si>
    <t>Hourly fee(s) at relevant overtime rate</t>
  </si>
  <si>
    <t>If additional costs are incurred (for example if it is necessary to hire in specialist equipment)</t>
  </si>
  <si>
    <t>Additional charges will apply</t>
  </si>
  <si>
    <r>
      <t xml:space="preserve">B. Hire of equipment </t>
    </r>
    <r>
      <rPr>
        <sz val="11"/>
        <rFont val="Arial"/>
        <family val="2"/>
      </rPr>
      <t>per day or part thereof (plus VAT)</t>
    </r>
  </si>
  <si>
    <t>Hire fees attract VAT</t>
  </si>
  <si>
    <t>Hire of weights per tonne, per day or part thereof</t>
  </si>
  <si>
    <t>per tonne/day</t>
  </si>
  <si>
    <r>
      <t xml:space="preserve">C. Explosives, fireworks and petroleum.  </t>
    </r>
    <r>
      <rPr>
        <sz val="11"/>
        <rFont val="Arial"/>
        <family val="2"/>
      </rPr>
      <t>Section D charges set by the Health and Safety Executive or prescribed by Regulation</t>
    </r>
  </si>
  <si>
    <t>These fees are outwith scope of VAT</t>
  </si>
  <si>
    <t>Initial registration of premises for the keeping of explosives</t>
  </si>
  <si>
    <t>1 year</t>
  </si>
  <si>
    <t>There may be increases to these fees, but we are given no notice, and the legislation is usually put before parliament in April - Kirstie</t>
  </si>
  <si>
    <t>2 years</t>
  </si>
  <si>
    <t>3 years</t>
  </si>
  <si>
    <t>Renewal of registration of premises for the keeping of explosives</t>
  </si>
  <si>
    <t>Initial licence to store explosives</t>
  </si>
  <si>
    <t>Renewal of licence to store explosives</t>
  </si>
  <si>
    <t>Fireworks (Safety) Regulation 2005 Licence to supply fireworks all year round</t>
  </si>
  <si>
    <t>Licence to keep petroleum spirit of a quantity</t>
  </si>
  <si>
    <t>&lt; 2,500 L</t>
  </si>
  <si>
    <t>&gt; 2,500 but &lt; 50,000 L</t>
  </si>
  <si>
    <t>&gt; 50,000 L</t>
  </si>
  <si>
    <t>Roads</t>
  </si>
  <si>
    <r>
      <t xml:space="preserve">REMOVAL OF UNAUTHORISED SIGNS AND GOODS </t>
    </r>
    <r>
      <rPr>
        <sz val="11"/>
        <rFont val="Arial"/>
        <family val="2"/>
      </rPr>
      <t>- in accordance with the Roads (Scotland) Act 1984 Sections 59 and 100 the following charges are made for uplift of unauthorised goods and signs (Outwith scope of VAT)</t>
    </r>
  </si>
  <si>
    <t>Lightweight signs and posters affixed to street furniture using ties, e.g. housing developer flags, estate agents, advertisements, posters etc</t>
  </si>
  <si>
    <t>when single item requires collection</t>
  </si>
  <si>
    <t>Standard signs affixed to street furniture using clamps or brackets, e.g. housing developer signs at unauthorised locations</t>
  </si>
  <si>
    <t>Unauthorised display of goods</t>
  </si>
  <si>
    <t>Unauthorised tables and chairs</t>
  </si>
  <si>
    <t>Advertising boards (freestanding A-boards)</t>
  </si>
  <si>
    <t>per sign.</t>
  </si>
  <si>
    <t>Estate agents signs (flag type)</t>
  </si>
  <si>
    <t>Roads (continued)</t>
  </si>
  <si>
    <r>
      <t xml:space="preserve">ROADS PERMITS </t>
    </r>
    <r>
      <rPr>
        <sz val="11"/>
        <rFont val="Arial"/>
        <family val="2"/>
      </rPr>
      <t>- issued under the Roads (Scotland) Act 1984 (Outwith scope of VAT)</t>
    </r>
  </si>
  <si>
    <t>Type of Permit</t>
  </si>
  <si>
    <t>Provision</t>
  </si>
  <si>
    <t>Skip occupying a public road</t>
  </si>
  <si>
    <t>Section 85</t>
  </si>
  <si>
    <t>per week.</t>
  </si>
  <si>
    <t>30% as per COTF savings</t>
  </si>
  <si>
    <t>Footway crossing (dropped kerbs)</t>
  </si>
  <si>
    <t>Section 56</t>
  </si>
  <si>
    <t>All other alteration or excavation in a public road</t>
  </si>
  <si>
    <t>Road occupations per location</t>
  </si>
  <si>
    <t>Section 58</t>
  </si>
  <si>
    <t>per month.</t>
  </si>
  <si>
    <t>Tables and chairs or goods for display on the public footpath</t>
  </si>
  <si>
    <t>Section 59</t>
  </si>
  <si>
    <t>First application</t>
  </si>
  <si>
    <t>per year.</t>
  </si>
  <si>
    <t>Renewal of current permit</t>
  </si>
  <si>
    <t xml:space="preserve">Supplementary charges for Roads Permits                                            Late application fee                                                              Retrospective charging - this may be substituted by a larger fine           </t>
  </si>
  <si>
    <t>each.</t>
  </si>
  <si>
    <t>ROAD MARKINGS (Outwith scope of VAT)</t>
  </si>
  <si>
    <t>Access Protection marking</t>
  </si>
  <si>
    <t>Access Protection marking (remark existing)</t>
  </si>
  <si>
    <t>Temporary Traffic Regulation Order application (Section 14 Road Traffic Regulation Act 1984)</t>
  </si>
  <si>
    <t>Temporary Traffic Regulation Notice application (Section 14 Road Traffic Regulation Act 1984)</t>
  </si>
  <si>
    <t>Temporary traffic lights application (where specific approval required)</t>
  </si>
  <si>
    <t>Temporary traffic lights extension to the above application</t>
  </si>
  <si>
    <t>Operational change to permanent traffic light (off/on)</t>
  </si>
  <si>
    <t>Operational change to pedestrian lights (off/on)</t>
  </si>
  <si>
    <t>Out of hours uplift charge (50%)</t>
  </si>
  <si>
    <t>Parking Charges</t>
  </si>
  <si>
    <t>Permitted waiting (short stay)</t>
  </si>
  <si>
    <t>Location</t>
  </si>
  <si>
    <t>Duration</t>
  </si>
  <si>
    <t>On street (outwith scope of VAT)</t>
  </si>
  <si>
    <t>30 mins</t>
  </si>
  <si>
    <t>1 hr</t>
  </si>
  <si>
    <t>2 hrs</t>
  </si>
  <si>
    <t>Garrison Place (East) &amp; (West) (incl VAT)</t>
  </si>
  <si>
    <t>10% as per benchmarking.</t>
  </si>
  <si>
    <t>4 hrs</t>
  </si>
  <si>
    <t>Kemper Avenue (incl VAT)</t>
  </si>
  <si>
    <t>Meeks Road (incl VAT)</t>
  </si>
  <si>
    <t>2 Hrs</t>
  </si>
  <si>
    <t>4 Hrs</t>
  </si>
  <si>
    <t>Melville Street (incl VAT)</t>
  </si>
  <si>
    <t>Weir Street (incl VAT)</t>
  </si>
  <si>
    <t>West Bridge Street (incl VAT)</t>
  </si>
  <si>
    <t>Williamson Street (incl VAT)</t>
  </si>
  <si>
    <t>Parking Charges (continued)</t>
  </si>
  <si>
    <t>Permitted waiting (long stay) - (includes VAT)</t>
  </si>
  <si>
    <t>Garrison Place (West)</t>
  </si>
  <si>
    <t>All Day</t>
  </si>
  <si>
    <t>1 Week</t>
  </si>
  <si>
    <t>per week</t>
  </si>
  <si>
    <t>4 Weeks</t>
  </si>
  <si>
    <t>per 4 weeks</t>
  </si>
  <si>
    <t>Annual</t>
  </si>
  <si>
    <t>Garrison Place (East)</t>
  </si>
  <si>
    <t>Kemper Avenue</t>
  </si>
  <si>
    <t>Meeks Road</t>
  </si>
  <si>
    <t>West Bridge Street</t>
  </si>
  <si>
    <t>*A 4 week or annual permit may be purchased by cash, cheque or credit/debit card at The Falkirk Stadium, Stadium Way, Falkirk</t>
  </si>
  <si>
    <t>* Purchasers of multiple annual permits will be eligible for a discount at the following rate:
2-10 permits = 10% discount 
11 permits or more = 20% discount</t>
  </si>
  <si>
    <t>Excess or Penalty Charge (outwith scope of VAT)</t>
  </si>
  <si>
    <t>Penalty Charge</t>
  </si>
  <si>
    <t>Non-Discretionary</t>
  </si>
  <si>
    <t>Penalty charge if payment received within 14 days of issue of Penalty Charge Notice</t>
  </si>
  <si>
    <t>Charge after issue of a Charge Certificate</t>
  </si>
  <si>
    <t>Dispensation Certificate</t>
  </si>
  <si>
    <t>On Street Parking Permits (outwith scope of VAT)</t>
  </si>
  <si>
    <t>Residents Parking Permit (One year charge)</t>
  </si>
  <si>
    <t>Business Parking Permit (One year charge)</t>
  </si>
  <si>
    <t>Electric Vehicle Charging (Where applicable) - (Incl VAT)</t>
  </si>
  <si>
    <t>Fast / AC (7kW or 22kW): £0.48 per kWh</t>
  </si>
  <si>
    <t>per Kwh</t>
  </si>
  <si>
    <t>No uplift given current level of pricing</t>
  </si>
  <si>
    <t>Rapid / DC: £0.69 per kWh</t>
  </si>
  <si>
    <t xml:space="preserve">Ultra-Rapid / DC: £0.75 </t>
  </si>
  <si>
    <t>Overstay Charge - Fast / AC (22kW only)</t>
  </si>
  <si>
    <t xml:space="preserve"> £12 after first 4 hours plus 15 minutes grace; and £12 subsequently after every 4-hour duration</t>
  </si>
  <si>
    <t>Maximum that can be charged.</t>
  </si>
  <si>
    <t>Overstay Charge - Rapid / DC</t>
  </si>
  <si>
    <t xml:space="preserve"> £20 after first 60 minutes plus 15 minutes grace; and £20 every subsequent hour</t>
  </si>
  <si>
    <t>Overstay Charge - Ultra-Rapid / DC</t>
  </si>
  <si>
    <t>£30 after first 40 minutes plus 15 minutes grace; and £30 every subsequent 40 minutes</t>
  </si>
  <si>
    <t>MOT &amp; Hackney Tests (VAT exempt)</t>
  </si>
  <si>
    <t>Hackney</t>
  </si>
  <si>
    <t>Hackney test (no MOT)</t>
  </si>
  <si>
    <t>Hackney re-test including MOT</t>
  </si>
  <si>
    <t>No uplift proposed - service currently suspended.</t>
  </si>
  <si>
    <t>MOT retest not in Hackney test</t>
  </si>
  <si>
    <t>Hackney re-test not inc MOT</t>
  </si>
  <si>
    <t>Fee adjusted to reflect cost of service.</t>
  </si>
  <si>
    <t>Subsequent re-tests</t>
  </si>
  <si>
    <t>Non-arrival / same day cancellation</t>
  </si>
  <si>
    <t>No uplift proposed</t>
  </si>
  <si>
    <t>Cancelled with up to 24 hrs notice</t>
  </si>
  <si>
    <t>Cancelled with up to 48 hrs notice</t>
  </si>
  <si>
    <t>Meter resets and calibration</t>
  </si>
  <si>
    <t>Rounded.</t>
  </si>
  <si>
    <t>Public - charges are set by DVSA</t>
  </si>
  <si>
    <t>Class IV cars</t>
  </si>
  <si>
    <t>Class IV private passenger vehicles &amp; Ambulances 9-12 passengers</t>
  </si>
  <si>
    <t>Class VII - Goods vehicles
Over 3000kg up to 3500kg</t>
  </si>
  <si>
    <t>Duplicate MOT certificates</t>
  </si>
  <si>
    <t>Waste Collection Charges</t>
  </si>
  <si>
    <t>2023/24 Current Charge
Charge</t>
  </si>
  <si>
    <t>2024/25 Current Charge (Rounded)</t>
  </si>
  <si>
    <t>% Inc.</t>
  </si>
  <si>
    <t>Commercial Waste - Annual collection charges for weekly uplift of general waste</t>
  </si>
  <si>
    <t>Container size</t>
  </si>
  <si>
    <t>240 litre container</t>
  </si>
  <si>
    <t>360 litre container</t>
  </si>
  <si>
    <t>660 litre container</t>
  </si>
  <si>
    <t>1100 litre container</t>
  </si>
  <si>
    <t>Sacks per roll of 50</t>
  </si>
  <si>
    <t>Sizes are quoted as samples of containers. Customers will receive detailed information relating to their specific container size and frequency of collection.</t>
  </si>
  <si>
    <t>Commercial Waste - Annual collection charges for weekly uplift of plastics, cans &amp; cartons recycling and paper &amp; cardboard recycling</t>
  </si>
  <si>
    <t>Sacks</t>
  </si>
  <si>
    <t>Labels per pack 25 cardboard</t>
  </si>
  <si>
    <t>Commercial waste collection charges per uplift for dry mixed recycling</t>
  </si>
  <si>
    <t>In place, price to remain dormant to launch when project is ready</t>
  </si>
  <si>
    <t>Organic collections 140l (food)</t>
  </si>
  <si>
    <t>Organic collections 240l (garden waste)</t>
  </si>
  <si>
    <t>Commercial Waste Additional Charges</t>
  </si>
  <si>
    <t>Late/missed payment Administration fee</t>
  </si>
  <si>
    <t>Overweight general waste bin - per kilo overweight</t>
  </si>
  <si>
    <t>Charity Commercial Waste Discount</t>
  </si>
  <si>
    <t>Charities will be allowed the equivalent of a 1 x 240 general waste bin, blue. burgundy &amp; brown, bin - collected 4 weekly and pro rata food provision - Maximum £465 up from £329.25.  Charity discount provided in line with service provision requested.</t>
  </si>
  <si>
    <t>Household waste charge for replacement and new developments for containers including delivery to household</t>
  </si>
  <si>
    <t>Container size (outwith scope of VAT)</t>
  </si>
  <si>
    <t xml:space="preserve">New build  - complete set </t>
  </si>
  <si>
    <t xml:space="preserve">New build  - food caddy </t>
  </si>
  <si>
    <t xml:space="preserve">New build  - black box </t>
  </si>
  <si>
    <t>140 litre container (per bin)</t>
  </si>
  <si>
    <t>240 litre container (per bin)</t>
  </si>
  <si>
    <t>per bin.</t>
  </si>
  <si>
    <t>360 litre container (per bin)</t>
  </si>
  <si>
    <t>660 litre container (per bin)</t>
  </si>
  <si>
    <t>1100 litre container (per bin)</t>
  </si>
  <si>
    <t>1100 litre container (plastic) (per bin)</t>
  </si>
  <si>
    <t>Waste Collection Charges (continued)</t>
  </si>
  <si>
    <t>Small trader tipping ticket - Kinneil Kerse &amp; Roughmute household waste recycling centres (outwith scope of VAT)</t>
  </si>
  <si>
    <t>Mixed waste</t>
  </si>
  <si>
    <t>Rate per small trader tipping ticket (per ticket) - Small Van (up to 2.5 tonnes)</t>
  </si>
  <si>
    <t>£127.25</t>
  </si>
  <si>
    <t>Rate per small trader tipping ticket (per ticket) Large Van (up to 3.5 tonnes)</t>
  </si>
  <si>
    <t>per ticket</t>
  </si>
  <si>
    <t>£231.00</t>
  </si>
  <si>
    <t>Recyclable waste</t>
  </si>
  <si>
    <t> </t>
  </si>
  <si>
    <t>Rate per small trader tipping ticket (per ticket) Organics&amp;Soil/Rubble - Small Van (up to 2.5 tonnes)</t>
  </si>
  <si>
    <t>£37.50</t>
  </si>
  <si>
    <t>Rate per small trader tipping ticket (per ticket) Organics&amp;Soil/Rubble - Large Van (up to 3.5 tonnes)</t>
  </si>
  <si>
    <t>£70.50</t>
  </si>
  <si>
    <t xml:space="preserve">Rate per small trader tipping ticket (per ticket) - Small Van (up to 2.5 tonnes) </t>
  </si>
  <si>
    <t>£29.75</t>
  </si>
  <si>
    <t>Rate per small trader tipping ticket (per ticket) - Large Van (up to 3.5 tonnes)</t>
  </si>
  <si>
    <t>£54.00</t>
  </si>
  <si>
    <t>Small Trader tipping tickets for vehicles up to 3.5  or 2.5 tonnes gross vehicle weight. Rates are shown inclusive of Landfill Tax (where appropriate).</t>
  </si>
  <si>
    <t>Household special uplifts (outwith scope of VAT)</t>
  </si>
  <si>
    <t>Household rate</t>
  </si>
  <si>
    <t>£35 
(First uplift FOC subject to eligibility)</t>
  </si>
  <si>
    <t xml:space="preserve">£45 </t>
  </si>
  <si>
    <t>per uplift - 50% eligibility discount</t>
  </si>
  <si>
    <t>Subject to Councillor approval - Executive January 2025</t>
  </si>
  <si>
    <t xml:space="preserve">Household contaminated bin collections / additional collections </t>
  </si>
  <si>
    <t>Up to 240 litre container (per bin)</t>
  </si>
  <si>
    <t>cost reduction to incentivise residents to utilise service.</t>
  </si>
  <si>
    <t>per bin</t>
  </si>
  <si>
    <t>Price Freeze BN</t>
  </si>
  <si>
    <t>Commercial contaminated bin collections / additional collections</t>
  </si>
  <si>
    <t>Price of a single collection, including fuel, labour, disposal etc.</t>
  </si>
  <si>
    <t>Brown bin permit charge per bin</t>
  </si>
  <si>
    <t>240 litre container (per bin) (outwith scope of VAT)</t>
  </si>
  <si>
    <t>Approved at Executive 06.12.22          £25 per permit. 50% discount eligible benefit</t>
  </si>
  <si>
    <t>per bin - 50% eligibility discount</t>
  </si>
  <si>
    <t>17% as per benchmarking</t>
  </si>
  <si>
    <t>Crematorium (VAT exempt unless stated)</t>
  </si>
  <si>
    <t>Cremation - Falkirk Council area residents &amp; non- residents</t>
  </si>
  <si>
    <t>Adult (18years+) Monday to Friday with organist</t>
  </si>
  <si>
    <t>10% as per benchmarking</t>
  </si>
  <si>
    <t>Adult (18years+) Monday to Friday no organist</t>
  </si>
  <si>
    <t>Saturday or Public Holiday Cremation - Adult (18 years+) with organist</t>
  </si>
  <si>
    <t>Saturday or Public Holiday Cremation - Adult (18 years+) no organist</t>
  </si>
  <si>
    <t>Child (0 to 17 years)</t>
  </si>
  <si>
    <t>No Charge</t>
  </si>
  <si>
    <t>Stillborn child</t>
  </si>
  <si>
    <t>Cremation only - residents and non-residents</t>
  </si>
  <si>
    <t>Cremation only - no service or music. Limited availability.
Monday to Saturday</t>
  </si>
  <si>
    <t>Organist</t>
  </si>
  <si>
    <t>Chapel organist hired by funeral director - resident</t>
  </si>
  <si>
    <t>Chapel Room Hire</t>
  </si>
  <si>
    <t>Chapel room hire only</t>
  </si>
  <si>
    <t>Additional time slot - double service</t>
  </si>
  <si>
    <t>Optional Services</t>
  </si>
  <si>
    <t>Disposal of ashes from another Crematorium</t>
  </si>
  <si>
    <t>Temporary storage of ashes</t>
  </si>
  <si>
    <t>First month</t>
  </si>
  <si>
    <t>Thereafter per month or part month (max period 3 months)</t>
  </si>
  <si>
    <t>Certified extract register of cremation</t>
  </si>
  <si>
    <t>Ashes Containers</t>
  </si>
  <si>
    <t>Biodegradable cardboard container (undecorated)</t>
  </si>
  <si>
    <t>Polytainer - plastic urn (undecorated)</t>
  </si>
  <si>
    <t>Scattertube (decorated)</t>
  </si>
  <si>
    <t xml:space="preserve">Wooden Casket </t>
  </si>
  <si>
    <t>Inscription of Book of Remembrance (plus VAT)</t>
  </si>
  <si>
    <t>2 lines</t>
  </si>
  <si>
    <t>5 lines</t>
  </si>
  <si>
    <t>8 lines</t>
  </si>
  <si>
    <t>Crests</t>
  </si>
  <si>
    <t>Memorial cards (plus VAT)</t>
  </si>
  <si>
    <t>2 line entry</t>
  </si>
  <si>
    <t>5 line entry</t>
  </si>
  <si>
    <t>8 line entry</t>
  </si>
  <si>
    <t>Administration Fees</t>
  </si>
  <si>
    <t>Genealogy Searches</t>
  </si>
  <si>
    <t>Memorial Permits (excluding Headstones)</t>
  </si>
  <si>
    <t>Multi-media (plus VAT)</t>
  </si>
  <si>
    <t>Service webcasting</t>
  </si>
  <si>
    <t>Visual Recording - First USB/DVD</t>
  </si>
  <si>
    <t>Visual Recording - Additional USB/DVD</t>
  </si>
  <si>
    <t>Visual Recording - Tribute embedded into recording</t>
  </si>
  <si>
    <t>Audio Recording - First USB/CD</t>
  </si>
  <si>
    <t>Audio Recording - Additional USB/CD</t>
  </si>
  <si>
    <t>Visual Tribute - Charge for 1st Tribute</t>
  </si>
  <si>
    <t>Visual Tribute - Charge for additional tributes</t>
  </si>
  <si>
    <t>Visual Tribute - Charge per minute of video</t>
  </si>
  <si>
    <t>Visual Tribute - Charge per photo</t>
  </si>
  <si>
    <t>Visual Tribute - USB/DVD copy of tribute</t>
  </si>
  <si>
    <t>Burial Grounds (Outwith scope of VAT unless stated)</t>
  </si>
  <si>
    <r>
      <rPr>
        <b/>
        <sz val="11"/>
        <rFont val="Arial"/>
        <family val="2"/>
      </rPr>
      <t xml:space="preserve">Interment fees - Falkirk Council area residents </t>
    </r>
    <r>
      <rPr>
        <sz val="11"/>
        <rFont val="Arial"/>
        <family val="2"/>
      </rPr>
      <t>for graves not more than 6' (2 normal adult interments)</t>
    </r>
  </si>
  <si>
    <t>Adult (18 years+) Monday to Friday coffin burial</t>
  </si>
  <si>
    <t>Adult (18 years+) Saturday or Public Holiday coffin burial</t>
  </si>
  <si>
    <t>Cremated remains of adult</t>
  </si>
  <si>
    <t>Cremated remains of adult - Saturday or Public Holiday</t>
  </si>
  <si>
    <t>Fees for extra depth - each additional interment beyond 7'</t>
  </si>
  <si>
    <t>per ft</t>
  </si>
  <si>
    <r>
      <rPr>
        <b/>
        <sz val="11"/>
        <rFont val="Arial"/>
        <family val="2"/>
      </rPr>
      <t xml:space="preserve">Interment fees - non residents </t>
    </r>
    <r>
      <rPr>
        <sz val="11"/>
        <rFont val="Arial"/>
        <family val="2"/>
      </rPr>
      <t>for graves not more than 6' (2 normal adult interments)</t>
    </r>
  </si>
  <si>
    <t>Adult (18 years+) Saturday coffin / Public Holiday coffin burial</t>
  </si>
  <si>
    <t>Cremated remains of adult - Saturday / Public Holiday</t>
  </si>
  <si>
    <t>Fees for extra depth - each additional interment beyond 6'</t>
  </si>
  <si>
    <t>Lairs</t>
  </si>
  <si>
    <t>Lair purchase - resident</t>
  </si>
  <si>
    <t>Half lair - resident</t>
  </si>
  <si>
    <t>Lair purchase - non resident</t>
  </si>
  <si>
    <t>Half lair - non resident</t>
  </si>
  <si>
    <t xml:space="preserve">Lair purchase for child aged 17 and under, with death certificate </t>
  </si>
  <si>
    <t>No charge</t>
  </si>
  <si>
    <t>(Still births and pregnancy loss not included)</t>
  </si>
  <si>
    <t>Other charges</t>
  </si>
  <si>
    <t>Transfer certificate</t>
  </si>
  <si>
    <t>Duplicate certificate</t>
  </si>
  <si>
    <t>Erecting Headstone (plus VAT)</t>
  </si>
  <si>
    <t>Under 3 feet</t>
  </si>
  <si>
    <t>Under 3 feet (in preformed foundation)</t>
  </si>
  <si>
    <t>Max 5 feet (at Service's discretion)</t>
  </si>
  <si>
    <t>Max 5 feet (in preformed foundation) (at Service's discretion)</t>
  </si>
  <si>
    <t>Memorial Mason Registration Scheme</t>
  </si>
  <si>
    <t>Boarding of Lair</t>
  </si>
  <si>
    <t>Test Dig of Lair</t>
  </si>
  <si>
    <t>Memorial Benches (plus VAT)</t>
  </si>
  <si>
    <t>Timber memorial bench incl inscribed plaque</t>
  </si>
  <si>
    <t>Memorial Trees (limited cemetery locations)</t>
  </si>
  <si>
    <t>Memorial tree 2.0 – 3.0m high, pot grown includes planting, staking and maintenance</t>
  </si>
  <si>
    <t>Single memorial plaque on stake at base of tree</t>
  </si>
  <si>
    <t>Memorial Wall  Plaques</t>
  </si>
  <si>
    <t>Large - 290 x 250mm, inscribed, letters painted, 10 yr lease</t>
  </si>
  <si>
    <t>Medium - 290 x 175mm, inscribed letters painted, 10 yr lease</t>
  </si>
  <si>
    <t>Small - 290 x 100mm, inscribed letters painted, 10 yr lease</t>
  </si>
  <si>
    <t>Ceramic photo</t>
  </si>
  <si>
    <t>Floral motif - single colour</t>
  </si>
  <si>
    <t>Floral motif - multi colour</t>
  </si>
  <si>
    <t>Insignia - single colour</t>
  </si>
  <si>
    <t>Insignia - multi colour</t>
  </si>
  <si>
    <t>Hippodrome Cinema Charges</t>
  </si>
  <si>
    <t>*Additional Booking fee of 30p applicable on all tickets</t>
  </si>
  <si>
    <t>Standard Charge - Adult</t>
  </si>
  <si>
    <t>.</t>
  </si>
  <si>
    <t>Going above £9 will have a disproportionate psychological impact on customers</t>
  </si>
  <si>
    <t>Adult (advanced booking)</t>
  </si>
  <si>
    <t>Pricing exercise undertaken by marketing team</t>
  </si>
  <si>
    <t>Standard Charge - Junior/Concession (Snr +65)/Student</t>
  </si>
  <si>
    <t>Going above £7 will have a disproportionate psychological impact on customers</t>
  </si>
  <si>
    <t>Standard Charge - Junior/Concession (Snr +65)/Student (advanced booking)</t>
  </si>
  <si>
    <t>Standard Charge - Go Card</t>
  </si>
  <si>
    <t>Standard Charge - Go Card (advanced booking)</t>
  </si>
  <si>
    <t>Standard Charge - Family Ticket</t>
  </si>
  <si>
    <t>Standard Charge - Family Ticket (advanced booking)</t>
  </si>
  <si>
    <t>Standard Charge - Cuppa (with refreshments)</t>
  </si>
  <si>
    <t>Going above £8 will have a disproportionate psychological impact on customers</t>
  </si>
  <si>
    <t>Standard Charge - Cuppa (with refreshments) (advanced booking)</t>
  </si>
  <si>
    <t>Standard Charge - Cuppa (film only)</t>
  </si>
  <si>
    <t>Standard Charge - Cuppa (film only) (advanced booking)</t>
  </si>
  <si>
    <t>Standard Charge - Reel Saturdays/Jeely Jar</t>
  </si>
  <si>
    <t>Standard Charge - Reel Saturdays/Jeely Jar (advanced booking)</t>
  </si>
  <si>
    <t>Live &amp; Encore Screenings - Adult</t>
  </si>
  <si>
    <t>Our main competitor is already charging less than us (£15.50)</t>
  </si>
  <si>
    <t>Live &amp; Encore Screenings - Adult (advanced booking)</t>
  </si>
  <si>
    <t>Live &amp; Encore Screenings - Junior/Concession (Snr +65)/Student</t>
  </si>
  <si>
    <t>Our main competitor is already charging less than us (£14.50)</t>
  </si>
  <si>
    <t>Live &amp; Encore Screenings - Junior/Concession (Snr +65)/Student (advanced booking)</t>
  </si>
  <si>
    <t>Live &amp; Encore Screenings - Go Card</t>
  </si>
  <si>
    <t>Live &amp; Encore Screenings - Go Card (advanced booking)</t>
  </si>
  <si>
    <t>Hire of Auditorium - Commercial Rate</t>
  </si>
  <si>
    <t>modified by MMcG/ edits HRas</t>
  </si>
  <si>
    <t>Hire of Auditorium - Community Rate</t>
  </si>
  <si>
    <t>Hire of Auditorium - For Private Celebration</t>
  </si>
  <si>
    <t>For 3 hours (excluding film Hire)</t>
  </si>
  <si>
    <t>modified by MMcG/ edits HRas/edited further MMcG</t>
  </si>
  <si>
    <t>Merchandise - Commission on Sales</t>
  </si>
  <si>
    <t>Commercial Photographer's Fee</t>
  </si>
  <si>
    <t>per event</t>
  </si>
  <si>
    <t>Heritage Facilities Charges (VAT may be chargeable for Facilities Hire)</t>
  </si>
  <si>
    <t>Callendar House - All Visitors</t>
  </si>
  <si>
    <t>Free</t>
  </si>
  <si>
    <t>Kinneil Museum - All Visitors</t>
  </si>
  <si>
    <t>Facilities Hire (Meetings &amp; Conferences) - Drawing Room</t>
  </si>
  <si>
    <t xml:space="preserve">Full Day </t>
  </si>
  <si>
    <t>Facilities Hire (Meetings &amp; Conferences) - Study</t>
  </si>
  <si>
    <t>Full Day</t>
  </si>
  <si>
    <t>modified by MMcG</t>
  </si>
  <si>
    <t>Half Day</t>
  </si>
  <si>
    <t>Facilities Hire (Meetings &amp; Conferences) - Queens Room</t>
  </si>
  <si>
    <t>Facilities Hire (Meetings &amp; Conferences) - Education Suite</t>
  </si>
  <si>
    <t>Performing Rights Society/ Phonographic Performance License (PRS/PPL)</t>
  </si>
  <si>
    <t xml:space="preserve">as charged by PRS </t>
  </si>
  <si>
    <t>as charged by PRS/PPL</t>
  </si>
  <si>
    <t>% of sales</t>
  </si>
  <si>
    <t>Education Services - Heritage Workshops</t>
  </si>
  <si>
    <t>Per Activity</t>
  </si>
  <si>
    <t>Archived Services Scanned Images - Supplying an existing jpg scan</t>
  </si>
  <si>
    <t>per Item</t>
  </si>
  <si>
    <t xml:space="preserve">Benchmarking exercise conducted for last review and fees increased between 10% - 100% to come in line with industry standard. Further immediate increase not recommended </t>
  </si>
  <si>
    <t>Archived Services Scanned Images - Making a new jpg scan, limited quality, from a transparency or print</t>
  </si>
  <si>
    <t>Per Item</t>
  </si>
  <si>
    <t>Archived Services Scanned Images - Supplying an existing quality image (TIFF)</t>
  </si>
  <si>
    <t>Archived Services Scanned Images - Scanning document as PDF per page</t>
  </si>
  <si>
    <t>Minimum charge of £3 for up to 5 pages. Additional charge of 50p per page</t>
  </si>
  <si>
    <t>per Page</t>
  </si>
  <si>
    <t>Archives Services Scanned Images -  Supply of an existing high resolution digital image (TIFF)</t>
  </si>
  <si>
    <t>Archives Services Scanned Images - Supply of a new low resolution image from an original manuscript</t>
  </si>
  <si>
    <t>£5 supply fee + £1 per page</t>
  </si>
  <si>
    <t>Archive Services - Archive research on behalf of client</t>
  </si>
  <si>
    <t>Free for first 30 minutes, then £15 for each additional 30 minutes</t>
  </si>
  <si>
    <t>Archive Services - Talks and workshops</t>
  </si>
  <si>
    <t>Archive Services - Licensing Fees</t>
  </si>
  <si>
    <t>Archive Services - Film &amp; TV Production</t>
  </si>
  <si>
    <t>Helix Fees &amp; Charges</t>
  </si>
  <si>
    <t>Helix Car Park - All Vehicles</t>
  </si>
  <si>
    <t>£3</t>
  </si>
  <si>
    <t>£3 per vehicle 1100 - 1500 July, Aug + Sep. Motorcycles free.</t>
  </si>
  <si>
    <t>Kelpies Car Park - April - June, September &amp; October : Cars : 10am - 5pm</t>
  </si>
  <si>
    <t>Per times</t>
  </si>
  <si>
    <t>£3.50</t>
  </si>
  <si>
    <t>This period now includes March (trial in 25) 6% increase. Should read 4pm</t>
  </si>
  <si>
    <t>Kelpies Car park - April - June, September &amp; October :Motorcycles : 10am - 5pm</t>
  </si>
  <si>
    <t xml:space="preserve">£1.50 </t>
  </si>
  <si>
    <t>36% increase. Should read 4pm</t>
  </si>
  <si>
    <t>Kelpies Car Park - April - June, September &amp; October  : Large Vehicles/ Camper Vans : 10am - 5pm</t>
  </si>
  <si>
    <t>£6</t>
  </si>
  <si>
    <t>This period now includes March (trial in 25) 9% increase. Should read 4pm</t>
  </si>
  <si>
    <t>Kelpies Car Park - April - June, September &amp; October  : Cars : 5pm - 10pm</t>
  </si>
  <si>
    <t>£2.50</t>
  </si>
  <si>
    <t>This period now includes March (trail 25) 14% increase. Should read 4pm</t>
  </si>
  <si>
    <t>Kelpies Car Park - April - June, September &amp; October  : Motorcycles : 5pm - 10pm</t>
  </si>
  <si>
    <t>£1.00</t>
  </si>
  <si>
    <t>£1</t>
  </si>
  <si>
    <t>This period now includes March (trial 25) 100% increase. Should read 4pm</t>
  </si>
  <si>
    <t>Kelpies Car Park - April - June, September &amp; October  : Large Vehicles/ Camper Vans : 5pm - 10pm</t>
  </si>
  <si>
    <t>This period now includes March (trial 25) Should read 4pm</t>
  </si>
  <si>
    <t>Kelpies Car Park - April - June, September &amp; October  : Blue Badge Holders : all day</t>
  </si>
  <si>
    <t>TBC - Uplifts already proposed - 25% uplift to campervan parking fees and 10% across other car parking charges.</t>
  </si>
  <si>
    <t>Kelpies Car Park - April - June, September &amp; October  : Camper Vans - overnight, per night</t>
  </si>
  <si>
    <t>£15</t>
  </si>
  <si>
    <t>20% increase</t>
  </si>
  <si>
    <t>Kelpies Car Park - July - August : Cars : 10am - 5pm</t>
  </si>
  <si>
    <t>£4.50</t>
  </si>
  <si>
    <t>This period now includes Sep (trial 25) 2% increase. Should read 4pm</t>
  </si>
  <si>
    <t>Kelpies Car park - July - August :Motorcycles : 10am - 5pm</t>
  </si>
  <si>
    <t>This period now includes Sep (trail 25)  Should read 4pm</t>
  </si>
  <si>
    <t>Kelpies Car Park - July - August : Large Vehicles/ Camper Vans : 10am - 5pm</t>
  </si>
  <si>
    <t>£10</t>
  </si>
  <si>
    <t>This period now includes Sep (trial 25) 51% increase. Should read 4pm</t>
  </si>
  <si>
    <t>Kelpies Car Park - July - August : Cars : 5pm - 10pm</t>
  </si>
  <si>
    <t>This period now includes Sep (trial 25) Should read 4pm</t>
  </si>
  <si>
    <t>Kelpies Car Park - July - August : Motorcycles : 5pm - 10pm</t>
  </si>
  <si>
    <t>This period now includes Sep (trial 25) Should read 4pm . Current price should read free</t>
  </si>
  <si>
    <t>Kelpies Car Park - July - August : Large Vehicles/ Camper Vans : 5pm - 10pm</t>
  </si>
  <si>
    <t>Kelpies Car Park - July - August : Blue Badge Holders : all day</t>
  </si>
  <si>
    <t>Tours : Adult</t>
  </si>
  <si>
    <t>Per Tour</t>
  </si>
  <si>
    <t>To remain competitive with similar comparison attractions</t>
  </si>
  <si>
    <t>Tours : Child/ Junior (up to age 15 inclusive)</t>
  </si>
  <si>
    <t>Tours : Concession (Seniors (65+) &amp; Students) and Go Card</t>
  </si>
  <si>
    <t>Tours Group Bookings (15 people &amp; over) : Adult</t>
  </si>
  <si>
    <t>Tours Group Bookings (15 people &amp; over) :Child/ Junior (up to age 15 inclusive)</t>
  </si>
  <si>
    <t>Tours Group Bookings (15 people &amp; over) :Concession (Seniors (65+) &amp; Students) and Go Card</t>
  </si>
  <si>
    <t>To encourage community engagement and learning for schools (modified by MMcG) - DT with service amendment</t>
  </si>
  <si>
    <t>Tours - School Group Bookings (15 people &amp; over) : Child/ Junior (up to age 15 inclusive)</t>
  </si>
  <si>
    <t>To encourage community engagement and learning for schools (modified by MMcG) - DT edit - Internal charge so no gain increasing charge</t>
  </si>
  <si>
    <t>Tours - School Group Bookings (15 people &amp; over) : Adult (if more than permitted free adults)</t>
  </si>
  <si>
    <t>Photography : Commercial</t>
  </si>
  <si>
    <t>Photography : Non Commercial</t>
  </si>
  <si>
    <t>Hire of Visitor Centre</t>
  </si>
  <si>
    <t>Transformation, Communities &amp; Corporate Services</t>
  </si>
  <si>
    <t>Licensing - Civic Government (Scotland) Act 1982
Taxi &amp; Private Hire</t>
  </si>
  <si>
    <t>2024/25
Current
Charge</t>
  </si>
  <si>
    <t>2025/26
Proposed
Charge</t>
  </si>
  <si>
    <t>In relation to taxi/ private hire and Civic licensing fees, these are set by the Council. However, the legislation states that the income should be set at a level which covers the cost of the administration of the licences. </t>
  </si>
  <si>
    <t>Taxi Driver Application Fee</t>
  </si>
  <si>
    <t>Per Application</t>
  </si>
  <si>
    <t>Taxi Driver Renewal Fee - 1 Year</t>
  </si>
  <si>
    <t>1 Year</t>
  </si>
  <si>
    <t>Taxi Driver Renewal Fee - 3 Years</t>
  </si>
  <si>
    <t>3 Years</t>
  </si>
  <si>
    <t>Taxi Operator Application Fee</t>
  </si>
  <si>
    <t>Taxi Operator Renewal Fee - 1 Year</t>
  </si>
  <si>
    <t>Taxi Operator Renewal Fee - 3 Years</t>
  </si>
  <si>
    <t>Private Hire Car Driver Application Fee</t>
  </si>
  <si>
    <t>Private Hire Car Driver Renewal Fee - 1 Year</t>
  </si>
  <si>
    <t>Private Hire Car Driver Renewal Fee - 3 Years</t>
  </si>
  <si>
    <t>Private Hire Car Operator Application Fee</t>
  </si>
  <si>
    <t>Private Hire Car Operator Renewal Fee - 1 Year</t>
  </si>
  <si>
    <t>Private Hire Car Operator Renewal Fee - 3 Years</t>
  </si>
  <si>
    <t>Taxi / Private Car Hire Driver Knowledge Test</t>
  </si>
  <si>
    <t>n/a</t>
  </si>
  <si>
    <t>Each</t>
  </si>
  <si>
    <t>Taxi or Private Hire Booking Office Application</t>
  </si>
  <si>
    <t>Taxi or Private Hire Booking Office Renewal - 3 Years</t>
  </si>
  <si>
    <t>Change of Vehicle or registration Number</t>
  </si>
  <si>
    <t>New Set of Plates and Stickers when licence is issued</t>
  </si>
  <si>
    <t>Window Sticker</t>
  </si>
  <si>
    <t>Window Sticker tuck pockets</t>
  </si>
  <si>
    <t>Front Plate</t>
  </si>
  <si>
    <t>Front Plate Fixing Kit</t>
  </si>
  <si>
    <t>Back Plate</t>
  </si>
  <si>
    <t>Back Plate Fixing Kit</t>
  </si>
  <si>
    <t>Black Rivets</t>
  </si>
  <si>
    <t>Plastic Clips and Key</t>
  </si>
  <si>
    <t>Per Set</t>
  </si>
  <si>
    <t>No-Smoking Sign</t>
  </si>
  <si>
    <t>ID Badge - replacement *</t>
  </si>
  <si>
    <t>Magnetic Name Plate</t>
  </si>
  <si>
    <t>Non-magnetic Name Plate</t>
  </si>
  <si>
    <t>Magnetic Door Panel Plate</t>
  </si>
  <si>
    <t>Non-magnetic Door Panel Plate</t>
  </si>
  <si>
    <t xml:space="preserve">Equipment Stickers </t>
  </si>
  <si>
    <t>Pack of 2</t>
  </si>
  <si>
    <t>Licensing - Civic Government (Scotland) Act 1982
General</t>
  </si>
  <si>
    <t>Cinema Licence Application - up to 250 seats</t>
  </si>
  <si>
    <t>Cinema Licence Application - over 250 seats</t>
  </si>
  <si>
    <t>Cinema Licence Renewal - up to 250 seats</t>
  </si>
  <si>
    <t>Cinema Licence Renewal - over 250 seats</t>
  </si>
  <si>
    <t>Cinema Licence - Transfer of Licence</t>
  </si>
  <si>
    <t>Street/House to House Collection</t>
  </si>
  <si>
    <t>House in Multiple Occupation Application</t>
  </si>
  <si>
    <t>House in Multiple Occupation Renewal</t>
  </si>
  <si>
    <t>Hypnotist Licence (duration of event)</t>
  </si>
  <si>
    <t>Indoor Sports Entertainment Application</t>
  </si>
  <si>
    <t>Indoor Sports Entertainment Renewal</t>
  </si>
  <si>
    <t>Knife Dealer - sale of non-domestic knives Application</t>
  </si>
  <si>
    <t>Knife Dealer - sale of non-domestic knives Renewal</t>
  </si>
  <si>
    <t>Late Hours Catering premises Application</t>
  </si>
  <si>
    <t>Late Hours Catering premises Renewal</t>
  </si>
  <si>
    <t>Late Hours Exemption</t>
  </si>
  <si>
    <t>Market Operator Application</t>
  </si>
  <si>
    <t>Market Operator Renewal</t>
  </si>
  <si>
    <t>Metal Dealer/Itinerant Metal Dealers Application</t>
  </si>
  <si>
    <t>Metal Dealer/Itinerant Metal Dealers Renewal</t>
  </si>
  <si>
    <t>Public Entertainment Application</t>
  </si>
  <si>
    <t>Public Entertainment Renewal</t>
  </si>
  <si>
    <t>Public Entertainment - Fairground</t>
  </si>
  <si>
    <t>Duration of Fair</t>
  </si>
  <si>
    <t>Public Procession Notification</t>
  </si>
  <si>
    <t>Raised Structure (including performance stages)</t>
  </si>
  <si>
    <t>Raised Structure (including performance stages) - Concession</t>
  </si>
  <si>
    <t>Safety at Sports Grounds - Application for a safety certificate in respect of a regulated stand</t>
  </si>
  <si>
    <t>Second Hand Dealer Application</t>
  </si>
  <si>
    <t>Second Hand Dealer Renewal</t>
  </si>
  <si>
    <t>Second Hand Dealer - used vehicles Application</t>
  </si>
  <si>
    <t>Second Hand Dealer - used vehicles Renewal</t>
  </si>
  <si>
    <t>Short-term Let Licence - Secondary Letting - Max Occupancy up to 4 - New/Temporary</t>
  </si>
  <si>
    <t>3 Years / 6 Weeks</t>
  </si>
  <si>
    <t>Short-term Let Licence - Secondary Letting - 5 or more - New/Temporary</t>
  </si>
  <si>
    <t>Short-term Let Licence - Home Letting - Max Occupancy up to 4 - New/Temporary</t>
  </si>
  <si>
    <t>Short-term Let Licence - Home Letting - 5 or more - New/Temporary</t>
  </si>
  <si>
    <t>Short-term Let Licence - Home Share Letting - Max Occupancy up to 4 - New/Temporary</t>
  </si>
  <si>
    <t>Short-term Let Licence - Home Share Letting - 5 or more - New/Temporary</t>
  </si>
  <si>
    <t>Short-term Let Licence - Home Share - Home Letting - Max Occupancy up to 4 - New/Temporary</t>
  </si>
  <si>
    <t>Short-term Let Licence - Home Share - Home Letting - 5 or more - New/Temporary</t>
  </si>
  <si>
    <t>Short-term Let Licence - Application for provisional grant (20% of application fee)</t>
  </si>
  <si>
    <t>Up to 3 Years</t>
  </si>
  <si>
    <t>Short-term Let Licence - Application for confirmation (80% of application fee)</t>
  </si>
  <si>
    <t>Short-term Let Licence - Application for transfer</t>
  </si>
  <si>
    <t>Skin Piercing and Tattooing premises Application</t>
  </si>
  <si>
    <t>Skin Piercing and Tattooing premises Renewal</t>
  </si>
  <si>
    <t>Street Trader Application</t>
  </si>
  <si>
    <t>Street Trader Renewal</t>
  </si>
  <si>
    <t>Temporary Street Trader</t>
  </si>
  <si>
    <t>6 Weeks</t>
  </si>
  <si>
    <t>Temporary Licence - other types</t>
  </si>
  <si>
    <t>Temporary Licence - Public Entertainment (more than 1,000 tickets)</t>
  </si>
  <si>
    <t>Venison Dealer Application</t>
  </si>
  <si>
    <t>Venison Dealer Renewal</t>
  </si>
  <si>
    <t>Window Cleaner Application</t>
  </si>
  <si>
    <t>Window Cleaner Renewal</t>
  </si>
  <si>
    <t>Certified Copy of Civic and Other Licences</t>
  </si>
  <si>
    <t>Per Copy</t>
  </si>
  <si>
    <t>Variation of a Civic Licence</t>
  </si>
  <si>
    <t xml:space="preserve">Licensing - Licensing (Scotland) Act 2005
Premises/Personal                 </t>
  </si>
  <si>
    <t>Most of the fees for liquor are prescribed. The Licensing Board does have discretion to reduce some of the liquor fees by the same percentage. The Board agreed to keep fees at the same level at its meeting on 19 June 2024.</t>
  </si>
  <si>
    <t>Category 1 - New Premises Licence</t>
  </si>
  <si>
    <t>Category 1 - New Provisional Premises Licence</t>
  </si>
  <si>
    <t>Category 1 - Confirmation of provisional licence</t>
  </si>
  <si>
    <t>Category 1 - Annual Fee</t>
  </si>
  <si>
    <t>Category 2 - New Premises Licence</t>
  </si>
  <si>
    <t>Category 2 - New Provisional Premises Licence</t>
  </si>
  <si>
    <t>Category 2 - Confirmation of provisional licence</t>
  </si>
  <si>
    <t>Category 2 - Annual Fee</t>
  </si>
  <si>
    <t>Category 3 - New Premises Licence</t>
  </si>
  <si>
    <t>Category 3 - New Provisional Premises Licence</t>
  </si>
  <si>
    <t>Category 3 - Confirmation of provisional licence</t>
  </si>
  <si>
    <t xml:space="preserve">Category 3 - Annual Fee </t>
  </si>
  <si>
    <t>Category 4 - New Premises Licence</t>
  </si>
  <si>
    <t>Category 4 - New Provisional Premises Licence</t>
  </si>
  <si>
    <t>Category 4 - Confirmation of provisional licence</t>
  </si>
  <si>
    <t xml:space="preserve">Category 4 - Annual Fee </t>
  </si>
  <si>
    <t>Category 5 - New Premises Licence</t>
  </si>
  <si>
    <t>Category 5 - New Provisional Premises Licence</t>
  </si>
  <si>
    <t>Category 5 - Confirmation of Provisional Licence</t>
  </si>
  <si>
    <t>Category 5 - Annual Fee</t>
  </si>
  <si>
    <t>Category 6 - New Premises Licence</t>
  </si>
  <si>
    <t>Category 6 - New Provisional Premises Licence</t>
  </si>
  <si>
    <t>Category 6 - Confirmation of Provisional Licence</t>
  </si>
  <si>
    <t>Category 6 - Annual Fee</t>
  </si>
  <si>
    <t>Temporary Premises Licence Section 47(2)</t>
  </si>
  <si>
    <t>Variation - Section 29(1) - Minor</t>
  </si>
  <si>
    <t>Variation - Section 29(2) - Minor - Change of Premises Manager</t>
  </si>
  <si>
    <t>Variation - Section 29(1) - Non-Minor</t>
  </si>
  <si>
    <t>Transfer under Section 33(1)</t>
  </si>
  <si>
    <t>Transfer under Section 33(1) including minor variation</t>
  </si>
  <si>
    <t>Transfer under Section 33(1) including non-minor variation</t>
  </si>
  <si>
    <t>Transfer under Section 34(1)</t>
  </si>
  <si>
    <t>Transfer under Section 34(1) including minor variation</t>
  </si>
  <si>
    <t>Transfer under Section 34(1) including non-minor variation</t>
  </si>
  <si>
    <t>Copy Premises Licence</t>
  </si>
  <si>
    <t>Occasional Licence Section 56</t>
  </si>
  <si>
    <t xml:space="preserve">Extended Hours </t>
  </si>
  <si>
    <t>Personal</t>
  </si>
  <si>
    <t>Personal Licence Section 72</t>
  </si>
  <si>
    <t>Preplacement Personal Licence</t>
  </si>
  <si>
    <t>Licensing - Gambling Act 2005</t>
  </si>
  <si>
    <t>Fees for gambling are prescribed. </t>
  </si>
  <si>
    <t>Gambling Premises</t>
  </si>
  <si>
    <t>Bingo Club - New Application</t>
  </si>
  <si>
    <t>Bingo Club - Annual Fee</t>
  </si>
  <si>
    <t>Bingo Club - Variation</t>
  </si>
  <si>
    <t>Bingo Club - Transfer</t>
  </si>
  <si>
    <t>Bingo Club - Reinstatement</t>
  </si>
  <si>
    <t>Betting Premises (excluding tracks) - New Application</t>
  </si>
  <si>
    <t>Betting Premises (excluding tracks) - Annual Fee</t>
  </si>
  <si>
    <t>Betting Premises (excluding tracks) - Variation</t>
  </si>
  <si>
    <t>Betting Premises (excluding tracks) - Transfer</t>
  </si>
  <si>
    <t>Betting Premises (excluding tracks) - Reinstatement</t>
  </si>
  <si>
    <t>Racetrack - New Application</t>
  </si>
  <si>
    <t>Racetrack - Annual Fee</t>
  </si>
  <si>
    <t>Racetrack - Variation</t>
  </si>
  <si>
    <t>Racetrack - Transfer</t>
  </si>
  <si>
    <t>Racetrack - Reinstatement</t>
  </si>
  <si>
    <t>Family Entertainment Centre - New Application</t>
  </si>
  <si>
    <t>Family Entertainment Centre - Annual Fee</t>
  </si>
  <si>
    <t>Family Entertainment Centre - Variation</t>
  </si>
  <si>
    <t>Family Entertainment Centre - Transfer</t>
  </si>
  <si>
    <t>Family Entertainment Centre - Reinstatement</t>
  </si>
  <si>
    <t>Adult Gaming Centre - New Application</t>
  </si>
  <si>
    <t>Adult Gaming Centre - Annual Fee</t>
  </si>
  <si>
    <t>Adult Gaming Centre - Variation</t>
  </si>
  <si>
    <t>Adult Gaming Centre - Transfer</t>
  </si>
  <si>
    <t>Adult Gaming Centre - Reinstatement</t>
  </si>
  <si>
    <t>Gambling Premises Miscellaneous Fees</t>
  </si>
  <si>
    <t>Small Casino - Application Provisional Statement</t>
  </si>
  <si>
    <t>Small Casino - Licence Application: Provisional Statement Holders</t>
  </si>
  <si>
    <t>Small Casino - Copy Licence</t>
  </si>
  <si>
    <t>Small Casino - Notification of Change</t>
  </si>
  <si>
    <t>Large Casino - Application Provisional Statement</t>
  </si>
  <si>
    <t>Large Casino - Licence Application: Provisional Statement Holders</t>
  </si>
  <si>
    <t>Large Casino - Copy Licence</t>
  </si>
  <si>
    <t>Large Casino - Notification of Change</t>
  </si>
  <si>
    <t>Bingo Club - Application Provisional Statement</t>
  </si>
  <si>
    <t>Bingo Club - Licence Application: Provisional Statement Holders</t>
  </si>
  <si>
    <t>Bingo Club - Copy Licence</t>
  </si>
  <si>
    <t>Bingo Club - Notification of Change</t>
  </si>
  <si>
    <t>Betting Premises (excluding tracks) - Application Provisional Statement Holders</t>
  </si>
  <si>
    <t>Betting Premises (excluding tracks) - Licence Application: Provisional Statement Holders</t>
  </si>
  <si>
    <t>Betting Premises (excluding tracks) - Copy Licence</t>
  </si>
  <si>
    <t>Betting Premises (excluding tracks) - Notification of Change</t>
  </si>
  <si>
    <t xml:space="preserve">Fees for gambling are prescribed.  </t>
  </si>
  <si>
    <t>Racetracks - Application Provisional Statement</t>
  </si>
  <si>
    <t>Racetracks - Licence Application: Provisional Statement Holders</t>
  </si>
  <si>
    <t xml:space="preserve">Racetracks - Copy Licence  </t>
  </si>
  <si>
    <t>Racetracks - Notification of Change</t>
  </si>
  <si>
    <t>Family Entertainment Centre - Application Provisional Statement</t>
  </si>
  <si>
    <t>Family Entertainment Centre - Licence Application: Provisional Statement Holders</t>
  </si>
  <si>
    <t>Family Entertainment Centre - Copy Licence</t>
  </si>
  <si>
    <t>Family Entertainment Centre - Notification of Change</t>
  </si>
  <si>
    <t xml:space="preserve">Adult Gaming Centre - Application Provisional Statement </t>
  </si>
  <si>
    <t>Adult Gaming Centre - Licence Application: Provisional Statement Holders</t>
  </si>
  <si>
    <t>Adult Gaming Centre - Copy Licence</t>
  </si>
  <si>
    <t xml:space="preserve">Adult Gaming Centre - Notification of Change    </t>
  </si>
  <si>
    <t>Temporary Use Notices</t>
  </si>
  <si>
    <t>Fee Payable for Giving Such a Notice in Relation to Premises in Scotland</t>
  </si>
  <si>
    <t>Per Notice</t>
  </si>
  <si>
    <t>Fee Payable for Issuing a Copy of such a Notice in Scotland</t>
  </si>
  <si>
    <t>Gambling Permit Type</t>
  </si>
  <si>
    <t>Family Entertainment Centre Gaming Machine - New Application</t>
  </si>
  <si>
    <t>Family Entertainment Centre Gaming Machine - Renewal</t>
  </si>
  <si>
    <t>Small Society Lottery Registration - New Application</t>
  </si>
  <si>
    <t>Small Society Lottery Registration - Annual Maintenance</t>
  </si>
  <si>
    <t>Non-Commercial Society Permit - 1 Year New Application</t>
  </si>
  <si>
    <t>Non-Commercial Society Permit - Renewal</t>
  </si>
  <si>
    <t>Club Gaming - New Application</t>
  </si>
  <si>
    <t>Club Gaming - Annual Maintenance</t>
  </si>
  <si>
    <t>Club Gaming - Renewal</t>
  </si>
  <si>
    <t>Club Gaming Machine - New Application</t>
  </si>
  <si>
    <t>Club Gaming Machine - Annual Maintenance</t>
  </si>
  <si>
    <t>Club Gaming Machine - Renewal</t>
  </si>
  <si>
    <t>Licensed Premises Notification (2 machines or less)</t>
  </si>
  <si>
    <t>Licensed Premises Notification (more than 2 machines) New Application</t>
  </si>
  <si>
    <t>Annual Maintenance</t>
  </si>
  <si>
    <t>Prize Gaming - New Application</t>
  </si>
  <si>
    <t>Prize Gaming - Renewal</t>
  </si>
  <si>
    <t>Miscellaneous Fees</t>
  </si>
  <si>
    <t>Family Entertainment Centre Permits - Change of Name</t>
  </si>
  <si>
    <t>Family Entertainment Centre Permits - Copy of Permit</t>
  </si>
  <si>
    <t>Gaming Club and Machine Permits - Copy of Permit</t>
  </si>
  <si>
    <t>Gaming Club and Machine Permits - Variation</t>
  </si>
  <si>
    <t>Licensed Premises Gaming Machine Permit - Change of Name</t>
  </si>
  <si>
    <t>Licensed Premises Gaming Machine Permit - Copy of Permit</t>
  </si>
  <si>
    <t>Licensed Premises Gaming Machine Permit - Variation</t>
  </si>
  <si>
    <t>Licensed Premises Gaming Machine Permit - Transfer</t>
  </si>
  <si>
    <t>Prize Gaming Permits - Change of Name</t>
  </si>
  <si>
    <t>Prize Gaming Permits - Copy of Permit</t>
  </si>
  <si>
    <t>Registration</t>
  </si>
  <si>
    <t xml:space="preserve">Marriage notice fee (religious/belief/civil)/Civil Partnership notice fee – Statutory Fee </t>
  </si>
  <si>
    <t>£45 per person</t>
  </si>
  <si>
    <t>Birth, Death, Civil Partnership &amp; Marriage certificate (if within 1 month of registration) – Statutory Fee</t>
  </si>
  <si>
    <t>Per certificate</t>
  </si>
  <si>
    <t>Civil marriage solemnisation/Civil Partnership registration  – Statutory Fee</t>
  </si>
  <si>
    <t>Per Event</t>
  </si>
  <si>
    <t>Particular Search Fee - Statutory Fee</t>
  </si>
  <si>
    <t>Per Search</t>
  </si>
  <si>
    <t>General Search Fee - Statutory Fee</t>
  </si>
  <si>
    <t>Life Events during normal working hours - Attendance fee</t>
  </si>
  <si>
    <t>Life Events on a Saturday, Sunday &amp; Public Holiday - Attendance fee</t>
  </si>
  <si>
    <t>Life Events on a Saturday, Sunday &amp; Public Holiday - Attendance fee - Concession</t>
  </si>
  <si>
    <t>Use of large ceremony room</t>
  </si>
  <si>
    <t>Non-Refundable Deposits</t>
  </si>
  <si>
    <t>Private Citizenship Ceremony</t>
  </si>
  <si>
    <t>Fast Track Certificate Service</t>
  </si>
  <si>
    <t>General Fund Housing</t>
  </si>
  <si>
    <t xml:space="preserve">Landlord Registration Fee
</t>
  </si>
  <si>
    <t>£75
Registration
£17 per property</t>
  </si>
  <si>
    <t xml:space="preserve">Landlord Registration Fee - Late Application
</t>
  </si>
  <si>
    <t>Libraries - Photocopying</t>
  </si>
  <si>
    <t>A4 page Black &amp; White</t>
  </si>
  <si>
    <t>per page</t>
  </si>
  <si>
    <t>A3 page Black &amp; White</t>
  </si>
  <si>
    <t>A4 page Colour</t>
  </si>
  <si>
    <t>A3 page Colour</t>
  </si>
  <si>
    <t>A4 page Black &amp; White - critical documents linked to housing, benefits and job-seeking - Go Card holders</t>
  </si>
  <si>
    <t>A3 page Black &amp; White - critical documents linked to housing, benefits and job-seeking - Go Card holders</t>
  </si>
  <si>
    <t>Libraries - Hall Hires</t>
  </si>
  <si>
    <t>Community Room Hire (Community)</t>
  </si>
  <si>
    <t>£15.00</t>
  </si>
  <si>
    <t>Community Room Hire (Commercial)</t>
  </si>
  <si>
    <t>£30.00</t>
  </si>
  <si>
    <t>IT Suite Hire (Community)</t>
  </si>
  <si>
    <t>IT Suite Hire (Commercial)</t>
  </si>
  <si>
    <t>Use of library for consultation or engagement (Community)</t>
  </si>
  <si>
    <t>Use of library for consultation or engagement (Commercial)</t>
  </si>
  <si>
    <t>Library staff steward and set up support for events - per member of staff.</t>
  </si>
  <si>
    <t>Libraries - Events &amp; Activity Sessions</t>
  </si>
  <si>
    <t>Event Tickets - Adult</t>
  </si>
  <si>
    <t>per session</t>
  </si>
  <si>
    <t>Event Tickets - Junior</t>
  </si>
  <si>
    <t>Event Tickets - Adult Concession</t>
  </si>
  <si>
    <t>Event tickets - Junior Concession</t>
  </si>
  <si>
    <t>Book Groups (including staff support)</t>
  </si>
  <si>
    <t>Book Groups (including staff support) - Concession</t>
  </si>
  <si>
    <t>Craft and Activity Groups (including staff support)*</t>
  </si>
  <si>
    <t>Craft and Activity Groups (including staff support) - Concession*</t>
  </si>
  <si>
    <t>PROPOSED INCREASES ARE SUBJECT TO ROUNDING AND DE-MINIMUS CONSTRAINTS</t>
  </si>
  <si>
    <t>Notes</t>
  </si>
  <si>
    <t>*  Current charge is for ID badge (new, renewal and replacement).  Cost of ID badge for new and renewal will be included in the Application Fee.  We will now only charge a separate fee for a replacement badge.</t>
  </si>
  <si>
    <t>Place Services - Sports &amp; Leisure Services</t>
  </si>
  <si>
    <t>Sports Facilities - Charges</t>
  </si>
  <si>
    <t>2025/26  Charge</t>
  </si>
  <si>
    <t>% Inc</t>
  </si>
  <si>
    <t>Swimming : Adult</t>
  </si>
  <si>
    <t>Per Session</t>
  </si>
  <si>
    <t>Swimming : Junior</t>
  </si>
  <si>
    <t>Swimming : Go Card</t>
  </si>
  <si>
    <t xml:space="preserve">Family Swim Ticket  :  </t>
  </si>
  <si>
    <t>Pool Inflatable Session : Adult</t>
  </si>
  <si>
    <t>Pool Inflatable Session : Junior</t>
  </si>
  <si>
    <t>Joining Fee Direct Debit -Swimming: Adult</t>
  </si>
  <si>
    <t>Joining Fee Direct Debit -Swimming: Junior</t>
  </si>
  <si>
    <t>Joining Fee Direct Debit -Swimming: Family</t>
  </si>
  <si>
    <t>Joining Fee Direct Debit -Swimming: Junior BOLT ON</t>
  </si>
  <si>
    <t>Direct Debit - Swimming: Junior BOLT ON</t>
  </si>
  <si>
    <t>Direct Debit - Swimming: Adult</t>
  </si>
  <si>
    <t>Direct Debit - Swimming: Junior</t>
  </si>
  <si>
    <t>Spectator : Adult</t>
  </si>
  <si>
    <t>Spectator : Junior</t>
  </si>
  <si>
    <t>Spectator : Go Card</t>
  </si>
  <si>
    <t>Sauna &amp; Steam Room : Adult</t>
  </si>
  <si>
    <t>Sauna &amp; Steam Room : Go Card</t>
  </si>
  <si>
    <t>Shower : Adult</t>
  </si>
  <si>
    <t>Shower : Junior</t>
  </si>
  <si>
    <t>Shower : Go Card</t>
  </si>
  <si>
    <t>Badminton/Short Tennis (per court) : Adult</t>
  </si>
  <si>
    <t>Badminton/Short Tennis (per court) : Junior</t>
  </si>
  <si>
    <t>Badminton/ Short Tennis (per court) : Go Card</t>
  </si>
  <si>
    <t>Squash (45 mins) (per court) : Adult</t>
  </si>
  <si>
    <t>Squash (45 mins) (per court) : Junior</t>
  </si>
  <si>
    <t>Squash (45 mins) (per court) : Go Card</t>
  </si>
  <si>
    <t>Squash (60 mins) (per court) : Adult</t>
  </si>
  <si>
    <t>Squash (60 mins) (per court) : Junior</t>
  </si>
  <si>
    <t>Squash (60 mins) (per court) : Go Card</t>
  </si>
  <si>
    <t>Table Tennis (per court) : Adult</t>
  </si>
  <si>
    <t>Table Tennis (per court) : Junior</t>
  </si>
  <si>
    <t>Table Tennis (per court) : Go Card</t>
  </si>
  <si>
    <t>Basketball/Volleyball/Five a side football (Full Court) : Adult</t>
  </si>
  <si>
    <t>Basketball/Volleyball/Five a side football (Full Court) : Junior</t>
  </si>
  <si>
    <t>Basketball/Volleyball/Five a side football (Full Court) : Go Card</t>
  </si>
  <si>
    <t>Basketball (Half Court) : Adult</t>
  </si>
  <si>
    <t>Basketball (Half Court) : Junior</t>
  </si>
  <si>
    <t>Basketball (Half Court) : Go Card</t>
  </si>
  <si>
    <t>Sports Performance Award Pass (Access to Scheme) : All</t>
  </si>
  <si>
    <t>Sports Performance Award (SPA Pass) Holder  : All</t>
  </si>
  <si>
    <t xml:space="preserve">GSC : Soft Play  : </t>
  </si>
  <si>
    <t>GSC : Birthday Party - Soft Play  : minimum 20</t>
  </si>
  <si>
    <t>Mixed</t>
  </si>
  <si>
    <t>Per Occasion</t>
  </si>
  <si>
    <t>GSC : Birthday Party - Swim : minimum 20</t>
  </si>
  <si>
    <t>GSC : Birthday Party - Bouncy Castle : minimum 20</t>
  </si>
  <si>
    <t xml:space="preserve">GSC: Birthday Party Bouncy Castle Bolt On : </t>
  </si>
  <si>
    <t>GSC : Bouncy Castle Fun Session : Junior</t>
  </si>
  <si>
    <t>Sports Facilities - Charges (continued)</t>
  </si>
  <si>
    <t xml:space="preserve">The Great Mariner Reef  : Under 1 yrs old </t>
  </si>
  <si>
    <t>The Great Mariner Reef  : 1 - 12 yrs</t>
  </si>
  <si>
    <t>The Great Mariner Reef  : Go Card</t>
  </si>
  <si>
    <t>50% discount</t>
  </si>
  <si>
    <t xml:space="preserve">Mariner Soft Play : Exclusive Use </t>
  </si>
  <si>
    <t xml:space="preserve">Mariner Soft Play Birthday Party  : </t>
  </si>
  <si>
    <t>Mariner Soft Play Birthday Party Additional Child; Junior</t>
  </si>
  <si>
    <t>Sports Facilities - Hire of Halls, Rooms, etc  (* VAT may be chargeable and an additional 15% commercial hire rate may be applicable)</t>
  </si>
  <si>
    <t xml:space="preserve">Commercial Room Hire : </t>
  </si>
  <si>
    <t>Varies</t>
  </si>
  <si>
    <t>Carron Gymnastic Centre - Partner Clubs (p/hr) : All</t>
  </si>
  <si>
    <t>Carron Gymnastic Centre - Non- Partner Clubs (p/hr) : Junior</t>
  </si>
  <si>
    <t>Teaching pool hire : Event Hire</t>
  </si>
  <si>
    <t>Commercial Pool Hire (Per 45 mins)</t>
  </si>
  <si>
    <t xml:space="preserve">Pool (per 45 mins)  : </t>
  </si>
  <si>
    <t>Pool (per lane per 45 mins)  : All</t>
  </si>
  <si>
    <t>Studio, Dance Studio, Wooden Gym : Adult (per 45 mins)</t>
  </si>
  <si>
    <t>Studio, Dance Studio, Wooden Gym : Junior (per 45 mins)</t>
  </si>
  <si>
    <t>Additional staffing charge for leisure attendants (p/hr ) : All</t>
  </si>
  <si>
    <t xml:space="preserve">Pitch &amp; Changing : Adult (per match) </t>
  </si>
  <si>
    <t>Per Match</t>
  </si>
  <si>
    <t>Pitch &amp; Changing : Junior (per match)</t>
  </si>
  <si>
    <t>Sports Facilities - All Weather Football Charges</t>
  </si>
  <si>
    <t>All other football pitches with changing accommodation Charge per season : Adult</t>
  </si>
  <si>
    <t>Per Season</t>
  </si>
  <si>
    <t>All other football pitches with changing accommodation Charge per season : Junior</t>
  </si>
  <si>
    <t>Pitch Hire Galadays</t>
  </si>
  <si>
    <t>Sports Facilities - Other Event Charges</t>
  </si>
  <si>
    <t xml:space="preserve">Commercial Photographer's Fee (per event) : </t>
  </si>
  <si>
    <t>STA Pool Lifeguard course: External Candidate</t>
  </si>
  <si>
    <t>Sports Facilities - CATS Specific Charges</t>
  </si>
  <si>
    <t>Activity Area : Group/ Club per Session (per 45 mins)</t>
  </si>
  <si>
    <t>Per 45 Mins</t>
  </si>
  <si>
    <t>Pool Hire: Group/Club per Session</t>
  </si>
  <si>
    <t>Room Hire: Assembly Hall (p/hr.) Excluding Stage area : Adult</t>
  </si>
  <si>
    <t xml:space="preserve">Room Hire: Assembly Hall (p/hr.) Excluding Stage area : Junior   </t>
  </si>
  <si>
    <t>Room Hire: Gym Hall (p/hr.) : Adult</t>
  </si>
  <si>
    <t xml:space="preserve">Room Hire: Gym Hall (p/hr.) : Junior </t>
  </si>
  <si>
    <t>Room Hire: Class Room (p/hr.) : All</t>
  </si>
  <si>
    <t>Room Hire: Hire of Stage(p/hr) : All</t>
  </si>
  <si>
    <t>Room Hire: Additional staffing charge for leisure attendants (p/hr ) : All</t>
  </si>
  <si>
    <t>Football Pitches with changing facilities: Charge per season : Adult</t>
  </si>
  <si>
    <t>Football Pitches with changing facilities: Charge per season : Junior</t>
  </si>
  <si>
    <t>Football Pitches with/without changing facilities: Pitch &amp; Changing : Adult (per match)</t>
  </si>
  <si>
    <t>Football Pitches with/without changing facilities: Pitch &amp; Changing : Junior (per match)</t>
  </si>
  <si>
    <t>All Weather Football: Astroturf Full Size Pitch (45 mins) 2G: Adult</t>
  </si>
  <si>
    <t>All Weather Football: Astroturf Full Size Pitch (45 mins) 2G : Junior</t>
  </si>
  <si>
    <t>All Weather Football: Astroturf Half Size Pitch (45 mins) 2G : Adult</t>
  </si>
  <si>
    <t>All Weather Football: Astroturf Half Size Pitch (45 mins) 2G  : Junior</t>
  </si>
  <si>
    <t>All Weather Football: Astroturf Full Size Pitch (45 mins) 3G: Adult</t>
  </si>
  <si>
    <t>All Weather Football: Astroturf Full Size Pitch (45 mins) 3G : Junior</t>
  </si>
  <si>
    <t>All Weather Football: Astroturf Half Size Pitch (45 mins) 3G : Adult</t>
  </si>
  <si>
    <t>All Weather Football: Astroturf Half Size Pitch (45 mins) 3G  : Junior</t>
  </si>
  <si>
    <t>Sports Facilities - Health &amp; Fitness Charges</t>
  </si>
  <si>
    <t>Admission : Adult/ Young Adult</t>
  </si>
  <si>
    <t>Admission : Teen</t>
  </si>
  <si>
    <t>Admission : Go Card : Adult</t>
  </si>
  <si>
    <t>Shapemaster Admission per session : Adult</t>
  </si>
  <si>
    <t>Active Forth Admission : Adult</t>
  </si>
  <si>
    <t>Active Forth Admission : Teen</t>
  </si>
  <si>
    <t>Activities Induction  : Adult</t>
  </si>
  <si>
    <t xml:space="preserve">Activities Induction  : Go Card </t>
  </si>
  <si>
    <t>Activities Exercise Programme : Adult</t>
  </si>
  <si>
    <t xml:space="preserve">Activities Exercise Programme : Go Card </t>
  </si>
  <si>
    <t>Activities: Nordic Walking : Adult</t>
  </si>
  <si>
    <t>Per Course</t>
  </si>
  <si>
    <t>Membership: Joining Fee (includes Induction &amp; Exercise programme) : Adult (26+)</t>
  </si>
  <si>
    <t>One-off</t>
  </si>
  <si>
    <t>Membership: Joining Fee (includes Induction &amp; Exercise programme) : Young Adult (18-25)</t>
  </si>
  <si>
    <t>Membership: Joining Fee (includes Induction &amp; Exercise programme) : Teen (S1-17yrs)</t>
  </si>
  <si>
    <t>Membership: Joining Fee (includes Induction &amp; Exercise programme) : Go Card</t>
  </si>
  <si>
    <t>Membership: Joining Fee (includes Induction &amp; Exercise programme) : Active Forth</t>
  </si>
  <si>
    <t>Membership - Direct Debit Only: Gym  : Adult (26+)</t>
  </si>
  <si>
    <t>Per Month</t>
  </si>
  <si>
    <t>Membership - Direct Debit Only: Gym  : Adult (26+) 12 mnth Committed DD</t>
  </si>
  <si>
    <t>Membership - Direct Debit Only: Gym  : Young Adult (18-25)</t>
  </si>
  <si>
    <t>Membership - Direct Debit Only: Gym  : Joint</t>
  </si>
  <si>
    <t>Membership - Direct Debit Only: Gym  : Go Card (Adult) (26+)</t>
  </si>
  <si>
    <t>Membership - Direct Debit Only: Gym  : Teen (S1-17yrs)</t>
  </si>
  <si>
    <t>Membership - Direct Debit Only: Gym One Month Only : Adult</t>
  </si>
  <si>
    <t>Membership - Direct Debit Only: Gym Off Peak : Go Card (Adult)</t>
  </si>
  <si>
    <t xml:space="preserve">Membership - Direct Debit Only: Corporate : Adult  </t>
  </si>
  <si>
    <t xml:space="preserve">Membership - Direct Debit Only: Active Forth : Adult  </t>
  </si>
  <si>
    <t>Membership - Direct Debit Only: Active Forth : Young Adult (18 to 25)</t>
  </si>
  <si>
    <t>Membership - Direct Debit Only: Active Forth : Teen (S1-17yrs)</t>
  </si>
  <si>
    <t>Membership - Direct Debit Only: Shapemaster : Adult</t>
  </si>
  <si>
    <t>Class Price - Casual Use: All Classes : Members</t>
  </si>
  <si>
    <t>Inclusive</t>
  </si>
  <si>
    <t>Per Class</t>
  </si>
  <si>
    <t>Class Price - Casual Use: All Classes : Go Card Gym Members</t>
  </si>
  <si>
    <t>Class Price - Casual Use: All Classes : Non Members</t>
  </si>
  <si>
    <t>Class Price - Casual Use: Low Impact and Aqua : Members</t>
  </si>
  <si>
    <t>Class Price - Casual Use: Low Impact and Aqua : Go Card Gym Members</t>
  </si>
  <si>
    <t>Class Price - Casual Use: Low Impact and Aqua : Non Members</t>
  </si>
  <si>
    <t>Annual Membership: Gym  : Adult</t>
  </si>
  <si>
    <t>Per Annum</t>
  </si>
  <si>
    <t>Annual Membership: Gym  : Joint</t>
  </si>
  <si>
    <t>Annual Membership: Gym  : Young Adult</t>
  </si>
  <si>
    <t>Annual Membership: Gym Go Card : Adult</t>
  </si>
  <si>
    <t>Annual Membership: Gym : Teen</t>
  </si>
  <si>
    <t>Annual Membership: Gym Off Peak  : Go Card (Adult)</t>
  </si>
  <si>
    <t>Annual Membership: Gym Corporate : Adult</t>
  </si>
  <si>
    <t>Sports Facilities - Active Schools Holiday Programme</t>
  </si>
  <si>
    <t>Sports Development/Active Schools Skills Development &amp; Coaching Classes (p/hr.)</t>
  </si>
  <si>
    <t>Holiday Programme 1/2 day</t>
  </si>
  <si>
    <t>Per Half Day</t>
  </si>
  <si>
    <t>Additional Sibling</t>
  </si>
  <si>
    <t>Holiday Programme Full Day</t>
  </si>
  <si>
    <t>Per Day</t>
  </si>
  <si>
    <t>Holiday Programme Week</t>
  </si>
  <si>
    <t>Per Week</t>
  </si>
  <si>
    <t>Sports Facilities - Sports Development Instruction Charges</t>
  </si>
  <si>
    <t>Swimming Lessons: Child 40 mins (Monthly Direct Debit)</t>
  </si>
  <si>
    <t>Swimming Lessons: Child Sibling 40 mins (Monthly Direct Debit)</t>
  </si>
  <si>
    <t>Swimming Lessons: Swim 1 - 1 30 mins</t>
  </si>
  <si>
    <t>Swimming Lessons: Swim 1 - 1 30 mins Block of 5</t>
  </si>
  <si>
    <t>Per Block</t>
  </si>
  <si>
    <t>Swimming Lessons: Adults &amp; Child / Pre School 30 mins</t>
  </si>
  <si>
    <t>Swimming Lessons: Child Sibling 30 mins</t>
  </si>
  <si>
    <t>Swimming Lessons: Child 40 mins (Monthly Direct Debit) : Go Card (those entitled to Housing Benefit only)</t>
  </si>
  <si>
    <t>Swimming Lessons: Swim 1 - 1  30 mins : Go Card (those entitled to Housing Benefit only)</t>
  </si>
  <si>
    <t>Swimming Lessons: Adults &amp; Child / Pre School 30 mins : Go Card (those entitled to Housing Benefit only)</t>
  </si>
  <si>
    <t xml:space="preserve">Swimming Lessons: Learn to Swim Joining Fee </t>
  </si>
  <si>
    <t>One Off</t>
  </si>
  <si>
    <t xml:space="preserve">Football 60 mins : </t>
  </si>
  <si>
    <t xml:space="preserve">Badminton 60 mins : </t>
  </si>
  <si>
    <t>Badminton 120 mins (Dev't Squad) : Seen as a club</t>
  </si>
  <si>
    <t>Badminton - Single : Adult</t>
  </si>
  <si>
    <t>Badminton - Double : Adult</t>
  </si>
  <si>
    <t>Badminton - Single : Junior</t>
  </si>
  <si>
    <t>Badminton - Double : Junior</t>
  </si>
  <si>
    <t>Netball : Junior</t>
  </si>
  <si>
    <t xml:space="preserve">Gymnastics 60 mins : </t>
  </si>
  <si>
    <t xml:space="preserve">Gymnastics 75 mins : </t>
  </si>
  <si>
    <t>Gymnastics 60 mins (School based)  : Junior</t>
  </si>
  <si>
    <t xml:space="preserve">Tennis 60 mins : </t>
  </si>
  <si>
    <t>Tennis Development Squad (1.5 hrs per session) : per session</t>
  </si>
  <si>
    <t>Basketball 60 mins</t>
  </si>
  <si>
    <t>Mini Gyms</t>
  </si>
  <si>
    <t>Football Pre-School 45 mins</t>
  </si>
  <si>
    <t>Pre School Athletics 45 mins</t>
  </si>
  <si>
    <t>Pre School Dance 45 mins</t>
  </si>
  <si>
    <t>Pre School Tennis 45 mins</t>
  </si>
  <si>
    <t>Pre School Gymnastics 45 mins</t>
  </si>
  <si>
    <t>Recreational Netball : Adult</t>
  </si>
  <si>
    <t>Recreational Basketball : Adult</t>
  </si>
  <si>
    <t>Stay and Play Gymnastics : Junior (Per session 1 hr)</t>
  </si>
  <si>
    <t>Stay and Play Gymnastics : Sibling/additional child Junior (Per session 1 hr)</t>
  </si>
  <si>
    <t>Sports Facilities - Parks &amp; Outdoor Amenities Charges</t>
  </si>
  <si>
    <t>Tennis Courts: Tennis - Annual : Adult</t>
  </si>
  <si>
    <t>Tennis Courts: Tennis - Annual : Junior</t>
  </si>
  <si>
    <t>Tennis Courts: Tennis - Annual : Go Card</t>
  </si>
  <si>
    <t xml:space="preserve">Tennis Courts: Tennis - Annual : Family </t>
  </si>
  <si>
    <t>Tennis Courts: Tennis - Per Court per 45 mins : Adult</t>
  </si>
  <si>
    <t>Tennis Courts: Tennis - Per Court per 45 mins : Junior</t>
  </si>
  <si>
    <t>Tennis Courts: Tennis - Per Court per 45 mins : Go Card</t>
  </si>
  <si>
    <t>Tennis Courts: Tennis Ball Purchase</t>
  </si>
  <si>
    <t>Per occasion</t>
  </si>
  <si>
    <t>Tennis Courts: Tennis Ball Purchase x 3</t>
  </si>
  <si>
    <t>Tennis Courts: Tennis - School Group during school hours</t>
  </si>
  <si>
    <t>Sports Facilities - Charges for Falkirk Council Staff Healthy Lifestyle</t>
  </si>
  <si>
    <t>Charges: Swim : Adult</t>
  </si>
  <si>
    <t>Charges: Badminton : Adult</t>
  </si>
  <si>
    <t>Charges: Table Tennis    : Adult</t>
  </si>
  <si>
    <t>Charges: 5-a-side : Adult</t>
  </si>
  <si>
    <t xml:space="preserve">Charges: Sauna : </t>
  </si>
  <si>
    <t>Charges: Squash (45 minutes) : Adult</t>
  </si>
  <si>
    <t>Charges: Squash (60 minutes) : Adult</t>
  </si>
  <si>
    <t xml:space="preserve">Charges: Shower : </t>
  </si>
  <si>
    <t>Charges: Basketball : Adult</t>
  </si>
  <si>
    <t xml:space="preserve">Charges: All Classes : </t>
  </si>
  <si>
    <t xml:space="preserve">Membership (Direct Debit Only): Gym Council Lifestyle Peak : Adult  </t>
  </si>
  <si>
    <t>TBC</t>
  </si>
  <si>
    <t>Monthly</t>
  </si>
  <si>
    <t xml:space="preserve">Annual Membership (1 off fee) : Gym Council Lifestyle Peak : Adult </t>
  </si>
  <si>
    <t xml:space="preserve">Community Recreation - Outdoor Activities </t>
  </si>
  <si>
    <t>Discretionary/
Non-discretionary</t>
  </si>
  <si>
    <t xml:space="preserve">Community Programme - Summer Mountain : High Tops </t>
  </si>
  <si>
    <t>Community Programme - Summer Mountain : Mountain Scrambles</t>
  </si>
  <si>
    <t>Community Programme - Summer Mountain : Multi-Pitch Climbing</t>
  </si>
  <si>
    <t xml:space="preserve">Community Programme - Summer Mountain : Crag Day </t>
  </si>
  <si>
    <t>Community Programme - Water: Coasteering</t>
  </si>
  <si>
    <t>Community Programme - Water: Learn to Kayak</t>
  </si>
  <si>
    <t>Community Programme - Water: River Days Paddle sports</t>
  </si>
  <si>
    <t>Community Programme - Winter Mountain: Winter High Tops</t>
  </si>
  <si>
    <t>Community Programme - Winter Mountain: Winter Moutaineering Day</t>
  </si>
  <si>
    <t>Community Programme - Winter Mountain: Winter Climbing Day</t>
  </si>
  <si>
    <t>Community Programme - Winter Mountain: Winter Skills Courses</t>
  </si>
  <si>
    <t>Community Programme - Skiing Touring: Intro Day</t>
  </si>
  <si>
    <t>Community Programme - Skiing Touring: Ski Touring Day</t>
  </si>
  <si>
    <t>Community Programme - Skiing Touring: Adanced Ski Touring Day</t>
  </si>
  <si>
    <t>Youth Adventure Programme - Holiday Programmes: Multi Activity</t>
  </si>
  <si>
    <t>Group Charges - Falkirk Schools : Full Day</t>
  </si>
  <si>
    <t>Group Charges - Falkirk Schools : Full Day (centre based)</t>
  </si>
  <si>
    <t>Group Charges - Falkirk Schools : Half Day (centre based)</t>
  </si>
  <si>
    <t>Group Charges - Falkirk Schools :  Additional Instructor</t>
  </si>
  <si>
    <t>Group Charges - Falkirk Schools :  Multi-day Programme :Junior</t>
  </si>
  <si>
    <t>Group Charges - Out of Area Schools : Full Day: Junior</t>
  </si>
  <si>
    <t>Group Charges - Out of Area Schools : Full Day (centre based) Junior</t>
  </si>
  <si>
    <t>Group Charges - Out of Area Schools : Half Day (centre based) Junior</t>
  </si>
  <si>
    <t>Group Charges - Out of Area Schools :  Additional Inst: Junior</t>
  </si>
  <si>
    <t xml:space="preserve">Group Charges - Out of Area Schools :  Multi-day Programme </t>
  </si>
  <si>
    <t>Group Charges - Mountain Training Scotland Courses: Lowland Leader Award Training</t>
  </si>
  <si>
    <t>Per Person</t>
  </si>
  <si>
    <t>Group Charges - Mountain Training Scotland Courses: Lowland Leader Award Assessment</t>
  </si>
  <si>
    <t>Group Charges - Mountain Training Scotland Courses: Hill &amp; Moorland Training</t>
  </si>
  <si>
    <t>Group Charges - Mountain Training Scotland Courses: Hill &amp; Moorland Assessment</t>
  </si>
  <si>
    <t>Group Charges - Mountain Training Scotland Courses: Mountain Leader Summer Training</t>
  </si>
  <si>
    <t>Group Charges - Mountain Training Scotland Courses: Mountain Leader Summer Assessment</t>
  </si>
  <si>
    <t>Group Charges - Mountain Training Scotland Courses: Hill Skills</t>
  </si>
  <si>
    <t>Camping Leader</t>
  </si>
  <si>
    <t>Group Charges - Mountain Training Scotland Courses: Expedition Module</t>
  </si>
  <si>
    <t>Community Recreation - Town Halls (*VAT May be chargeable)</t>
  </si>
  <si>
    <t>Bo'ness Town Hall - Main Hall Weekdays Monday- Thursday 9am- 11pm Friday 9am-5pm : Community Rate</t>
  </si>
  <si>
    <t>Bo'ness Town Hall - Main Hall Weekdays Monday- Thursday 9am- 11pm Friday 9am-5pm : Conference/ Event Rate</t>
  </si>
  <si>
    <t>Bo'ness Town Hall - Main Hall Weekdays Monday- Thursday 9am- 11pm Friday 9am-5pm : Standard Rate/Classes</t>
  </si>
  <si>
    <t>Bo'ness Town Hall - Main Hall Weekdays Monday- Thursday 9am- 11pm Friday 9am-5pm : Commercial Rate</t>
  </si>
  <si>
    <t>Bo'ness Town Hall - Main Hall Friday Evenings &amp; Weekends Friday 5pm-11pm Saturday - Sunday 9am-11pm: Community Rate</t>
  </si>
  <si>
    <t>Bo'ness Town Hall - Main Hall Friday Evenings &amp; Weekends Friday 5pm-11pm Saturday - Sunday 9am-11pm: Conference/ Event Rate</t>
  </si>
  <si>
    <t>Bo'ness Town Hall - Main Hall Friday Evenings &amp; Weekends Friday 5pm-11pm Saturday - Sunday 9am-11pm: Standard Rate/Classes</t>
  </si>
  <si>
    <t>Bo'ness Town Hall - Main Hall Friday Evenings &amp; Weekends Friday 5pm-11pm Saturday - Sunday 9am-11pm  : Commercial Rate</t>
  </si>
  <si>
    <t>Bo'ness Town Hall - Main Hall Any time after  11pm  : Community Rate</t>
  </si>
  <si>
    <t>Bo'ness Town Hall - Main Hall Any time after  11pm  : Conference/ Event Rate</t>
  </si>
  <si>
    <t>Bo'ness Town Hall - Main Hall Any time after  11pm  :  Standard Rate/Classes</t>
  </si>
  <si>
    <t>Bo'ness Town Hall - Main Hall Any time after  11pm  :  Commercial Rate</t>
  </si>
  <si>
    <t>Bo'ness Town Hall - Auditorium &amp; Library Weekdays Monday- Thursday 9am- 11pm Friday 9am-5pm : Community Rate</t>
  </si>
  <si>
    <t>Bo'ness Town Hall - Auditorium &amp; Library Weekdays Monday- Thursday 9am- 11pm Friday 9am-5pm :  Conference/ Event Rate</t>
  </si>
  <si>
    <t>Bo'ness Town Hall - Auditorium &amp; Library Weekdays Monday- Thursday 9am- 11pm Friday 9am-5pm :  Standard Rate/Classes</t>
  </si>
  <si>
    <t>Bo'ness Town Hall - Auditorium &amp; Library Weekdays Monday- Thursday 9am- 11pm Friday 9am-5pm :  Commercial Rate</t>
  </si>
  <si>
    <t>Bo'ness Town Hall - Auditorium &amp; Library Friday Evenings &amp; Weekends Friday 5pm-11pm Saturday - Sunday 9am-11pm: Community Rate</t>
  </si>
  <si>
    <t>Bo'ness Town Hall - Auditorium &amp; Library Friday Evenings &amp; Weekends Friday 5pm-11pm Saturday - Sunday 9am-11pm:  Conference/ Event Rate</t>
  </si>
  <si>
    <t>Bo'ness Town Hall - Auditorium &amp; Library Friday Evenings &amp; Weekends Friday 5pm-11pm Saturday - Sunday 9am-11pm:  Standard Rate/Classes</t>
  </si>
  <si>
    <t>Bo'ness Town Hall - Auditorium &amp; Library Friday Evenings &amp; Weekends Friday 5pm-11pm Saturday - Sunday 9am-11pm:  Commercial Rate</t>
  </si>
  <si>
    <t>Bo'ness Town Hall - Auditorium &amp; Library Any time after 11pm  :  Community Rate</t>
  </si>
  <si>
    <t>Bo'ness Town Hall - Auditorium &amp; Library Any time after 11pm  :   Conference/ Event Rate</t>
  </si>
  <si>
    <t>Bo'ness Town Hall - Auditorium &amp; Library Any time after 11pm  :  Standard Rate/Classes</t>
  </si>
  <si>
    <t>Bo'ness Town Hall - Auditorium &amp; Library Any time after 11pm  :   Commercial Rate</t>
  </si>
  <si>
    <t>Bo'ness Town Hall - Additional Services : Kitchen Facilities : Community Rate</t>
  </si>
  <si>
    <t>One off charge per let</t>
  </si>
  <si>
    <t>Bo'ness Town Hall - Additional Services : Piano : Tuning fees</t>
  </si>
  <si>
    <t>Bo'ness Town Hall - Additional Services : Urn &amp; Microwave Hire: Community Rate</t>
  </si>
  <si>
    <t>Bo'ness Town Hall - Additional Services : 6ft Screen: Community Rate</t>
  </si>
  <si>
    <t>Community Recreation - Town Halls (*VAT May be chargeable) CONTINUED</t>
  </si>
  <si>
    <t>Bo'ness Town Hall - Additional Services : Additional round tables: Standard Rate/Classes</t>
  </si>
  <si>
    <t>Bo'ness Town Hall - Additional Services : Data Projector &amp; Screen: Standard Rate/Classes</t>
  </si>
  <si>
    <t>Bo'ness Town Hall - Additional Services : Commercial Photographer's Fee</t>
  </si>
  <si>
    <t>Bo'ness Town Hall - Additional Services : Performing Right Society (PRS/PPL) : All Groups</t>
  </si>
  <si>
    <t>Bo'ness Town Hall - Wedding Hire: Full Package</t>
  </si>
  <si>
    <t>Bo'ness Town Hall - Wedding Hire: Reception Only</t>
  </si>
  <si>
    <t>Bo'ness Town Hall - Wedding Hire: Ceremony Only</t>
  </si>
  <si>
    <t xml:space="preserve">Bo'ness Town Hall - Wedding Decoration : Chair Cover Hire (up to 100 chairs, additional £1/chair) </t>
  </si>
  <si>
    <t>Bo'ness Town Hall - Wedding Decoration : Fairy Lights &amp; Lanterns</t>
  </si>
  <si>
    <t>Bo'ness Town Hall - Wedding Decoration : Stage Front Cover</t>
  </si>
  <si>
    <t>Bo'ness Town Hall - Wedding Decoration : Ceremony Room - table covers, lanterns, fairy lights</t>
  </si>
  <si>
    <t>Bo'ness Town Hall - Wedding Decoration : Package -100 chairs &amp; decoration items</t>
  </si>
  <si>
    <t>Grangemouth Town Hall - Main Hall Weekdays Monday- Thursday 9am- 11pm Friday 9am-5pm : Community Rate</t>
  </si>
  <si>
    <t>Grangemouth Town Hall - Main Hall Weekdays Monday- Thursday 9am- 11pm Friday 9am-5pm : Conference/ Event Rate</t>
  </si>
  <si>
    <t>Grangemouth Town Hall - Main Hall Weekdays Monday- Thursday 9am- 11pm Friday 9am-5pm : Standard Rate/Classes</t>
  </si>
  <si>
    <t>Grangemouth Town Hall - Main Hall Weekdays Monday- Thursday 9am- 11pm Friday 9am-5pm : Commercial Rate</t>
  </si>
  <si>
    <t>Grangemouth Town Hall - Main Hall Friday Evenings &amp; Weekends Friday 5pm-11pm Saturday - Sunday 9am-11pm: Community Rate</t>
  </si>
  <si>
    <t>Grangemouth Town Hall - Main Hall Friday Evenings &amp; Weekends Friday 5pm-11pm Saturday - Sunday 9am-11pm: Conference/ Event Rate</t>
  </si>
  <si>
    <t>Grangemouth Town Hall - Main Hall Friday Evenings &amp; Weekends Friday 5pm-11pm Saturday - Sunday 9am-11pm: Standard Rate/Classes</t>
  </si>
  <si>
    <t>Grangemouth Town Hall - Main Hall Friday Evenings &amp; Weekends Friday 5pm-11pm Saturday - Sunday 9am-11pm  : Commercial Rate</t>
  </si>
  <si>
    <t>Grangemouth Town Hall - Main Hall Any time after  11pm  : Community Rate</t>
  </si>
  <si>
    <t>Grangemouth Town Hall - Main Hall Any time after  11pm  : Conference/ Event Rate</t>
  </si>
  <si>
    <t>Grangemouth Town Hall - Main Hall Any time after  11pm  :  Standard Rate/Classes</t>
  </si>
  <si>
    <t>Grangemouth Town Hall - Main Hall Any time after  11pm  :  Commercial Rate</t>
  </si>
  <si>
    <t>Grangemouth Town Hall - Glenarm &amp; Abdiel Suites Weekdays Monday- Thursday 9am- 11pm Friday 9am-5pm : Community Rate</t>
  </si>
  <si>
    <t>Grangemouth Town Hall - Glenarm &amp; Abdiel Suites Weekdays Monday- Thursday 9am- 11pm Friday 9am-5pm :  Conference/ Event Rate</t>
  </si>
  <si>
    <t>Grangemouth Town Hall - Glenarm &amp; Abdiel Suites Weekdays Monday- Thursday 9am- 11pm Friday 9am-5pm :  Standard Rate/Classes</t>
  </si>
  <si>
    <t>Grangemouth Town Hall - Glenarm &amp; Abdiel Suites Weekdays Monday- Thursday 9am- 11pm Friday 9am-5pm :  Commercial Rate</t>
  </si>
  <si>
    <t>Grangemouth Town Hall - Glenarm &amp; Abdiel Suites Friday Evenings &amp; Weekends Friday 5pm-11pm Saturday - Sunday 9am-11pm: Community Rate</t>
  </si>
  <si>
    <t>Grangemouth Town Hall - Glenarm &amp; Abdiel Suites Friday Evenings &amp; Weekends Friday 5pm-11pm Saturday - Sunday 9am-11pm:  Conference/ Event Rate</t>
  </si>
  <si>
    <t>Grangemouth Town Hall - Glenarm &amp; Abdiel Suites Friday Evenings &amp; Weekends Friday 5pm-11pm Saturday - Sunday 9am-11pm:  Standard Rate/Classes</t>
  </si>
  <si>
    <t>GrangemouthTown Hall - Glenarm &amp; Abdiel Suites Friday Evenings &amp; Weekends Friday 5pm-11pm Saturday - Sunday 9am-11pm:  Commercial Rate</t>
  </si>
  <si>
    <t>Grangemouth Town Hall - Glenarm &amp; Abdiel Suites Any time after 11pm  :  Community Rate</t>
  </si>
  <si>
    <t>Grangemouth Town Hall - Glenarm &amp; Abdiel Suites Any time after 11pm  :   Conference/ Event Rate</t>
  </si>
  <si>
    <t>Grangemouth Town Hall - Glenarm &amp; Abdiel Suites Any time after 11pm  :  Standard Rate/Classes</t>
  </si>
  <si>
    <t>Grangemouth Town Hall - Glenarm &amp; Abdiel Suites Any time after 11pm  :   Commercial Rate</t>
  </si>
  <si>
    <t>Grangemouth Town Hall - Lounge Bar Area Weekdays Monday- Thursday 9am- 11pm Friday 9am-5pm : Community Rate</t>
  </si>
  <si>
    <t>Grangemouth Town Hall - Lounge Bar Area Weekdays Monday- Thursday 9am- 11pm Friday 9am-5pm :  Conference/ Event Rate</t>
  </si>
  <si>
    <t>Grangemouth Town Hall - Lounge Bar Area Weekdays Monday- Thursday 9am- 11pm Friday 9am-5pm :  Standard Rate/Classes</t>
  </si>
  <si>
    <t>Grangemouth Town Hall - Lounge Bar Area Weekdays Monday- Thursday 9am- 11pm Friday 9am-5pm :  Commercial Rate</t>
  </si>
  <si>
    <t>Grangemouth Town Hall - Lounge Bar Area Friday Evenings &amp; Weekends Friday 5pm-11pm Saturday - Sunday 9am-11pm: Community Rate</t>
  </si>
  <si>
    <t>Grangemouth Town Hall - Lounge Bar Area Friday Evenings &amp; Weekends Friday 5pm-11pm Saturday - Sunday 9am-11pm:  Conference/ Event Rate</t>
  </si>
  <si>
    <t>Grangemouth Town Hall - Lounge Bar Area Friday Evenings &amp; Weekends Friday 5pm-11pm Saturday - Sunday 9am-11pm:  Standard Rate/Classes</t>
  </si>
  <si>
    <t>GrangemouthTown Hall - Lounge Bar Area Friday Evenings &amp; Weekends Friday 5pm-11pm Saturday - Sunday 9am-11pm:  Commercial Rate</t>
  </si>
  <si>
    <t>Grangemouth Town Hall - Lounge Bar Area Any time after 11pm  :  Community Rate</t>
  </si>
  <si>
    <t>Grangemouth Town Hall - Lounge Bar Area Any time after 11pm  :   Conference/ Event Rate</t>
  </si>
  <si>
    <t>Grangemouth Town Hall - Lounge Bar Area Any time after 11pm  :  Standard Rate/Classes</t>
  </si>
  <si>
    <t>Grangemouth Town Hall - Lounge Bar Area Suites Any time after 11pm  :   Commercial Rate</t>
  </si>
  <si>
    <t>Grangemouth Town Hall - Additional Services : Kitchen Facilities : Community Rate</t>
  </si>
  <si>
    <t>Grangemouth Town Hall - Additional Services : Piano : Tuning fees</t>
  </si>
  <si>
    <t>Grangemouth Town Hall - Additional Services : Urn &amp; Microwave Hire: Community Rate</t>
  </si>
  <si>
    <t>Grangemouth Town Hall - Additional Services : 6ft Screen: Community Rate</t>
  </si>
  <si>
    <t>Grangemouth Town Hall - Additional Services : Additional round tables: Standard Rate/Classes</t>
  </si>
  <si>
    <t>Grangemouth Town Hall - Additional Services : Data Projector &amp; Screen: Commercial Rate</t>
  </si>
  <si>
    <t>Grangemouth Town Hall - Additional Services : Commercial Photographer's Fee</t>
  </si>
  <si>
    <t>Grangemouth Town Hall - Additional Services : Performing Right Society (PRS/PPL) : All Groups</t>
  </si>
  <si>
    <t>Grangemouth Town Hall - Wedding Hire: Full Package</t>
  </si>
  <si>
    <t>Grangemouth Town Hall - Wedding Hire: Reception Only</t>
  </si>
  <si>
    <t>Grangemouth Town Hall - Wedding Hire: Ceremony Only</t>
  </si>
  <si>
    <t>Breakfast Clubs</t>
  </si>
  <si>
    <t>2018/19
Charge</t>
  </si>
  <si>
    <t>2019/20
Proposed</t>
  </si>
  <si>
    <t>2020/21
Proposed</t>
  </si>
  <si>
    <t>2021/22
Proposed</t>
  </si>
  <si>
    <t>2022/23
Proposed</t>
  </si>
  <si>
    <t>2023/24
Proposed</t>
  </si>
  <si>
    <t>Subsidy</t>
  </si>
  <si>
    <t>Conc.</t>
  </si>
  <si>
    <t>Yes</t>
  </si>
  <si>
    <t>Total Income</t>
  </si>
  <si>
    <t>School Meals - Pupils</t>
  </si>
  <si>
    <t>School Meals - Adults</t>
  </si>
  <si>
    <t>Childcare</t>
  </si>
  <si>
    <t xml:space="preserve">Music Tuition </t>
  </si>
  <si>
    <t>Standard Charge</t>
  </si>
  <si>
    <t>Per 39 wks</t>
  </si>
  <si>
    <t>Concession Charge</t>
  </si>
  <si>
    <t>SQA Music Exam Tuition (S4-S6)</t>
  </si>
  <si>
    <t>School &amp; Community Lets</t>
  </si>
  <si>
    <t xml:space="preserve">Group 1 Private Functions and Instructional Classes for all age ranges - i.e. Martial arts ,drama classes, dance classes, fitness classes. </t>
  </si>
  <si>
    <t>Group 2  Adult Group - i.e. Groups including community, voluntary, tenants, residents, interest</t>
  </si>
  <si>
    <t>Group 3 Commercial Events - i.e. Corporate Conferences, business meetings, company exhibitions/presentations</t>
  </si>
  <si>
    <t>Group 4 School Aged Children (18 &amp; under) - i.e Scouts, boys brigade, guides, brownies, football, youth clubs &amp; groups (inc. those run by charities)</t>
  </si>
  <si>
    <t>Group 5 Pre &amp; after school childcare</t>
  </si>
  <si>
    <t>Group 6 Concessions for Over 65s/Church/Disability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</si>
</sst>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7" formatCode="&quot;£&quot;#,##0.00;\-&quot;£&quot;#,##0.00"/>
    <numFmt numFmtId="8" formatCode="&quot;£&quot;#,##0.00;[Red]\-&quot;£&quot;#,##0.00"/>
    <numFmt numFmtId="44" formatCode="_-&quot;£&quot;* #,##0.00_-;\-&quot;£&quot;* #,##0.00_-;_-&quot;£&quot;* &quot;-&quot;??_-;_-@_-"/>
    <numFmt numFmtId="164" formatCode="&quot;£&quot;#,##0.00"/>
    <numFmt numFmtId="165" formatCode="\£###0.00;\£###0.00"/>
    <numFmt numFmtId="166" formatCode="&quot;£&quot;#,##0"/>
    <numFmt numFmtId="167" formatCode="_-&quot;£&quot;#,##0.00_-;\-&quot;£&quot;#,##0.00_-;_-&quot;£&quot;* &quot;-&quot;??_-;_-@_-"/>
  </numFmts>
  <fonts count="25" x14ac:knownFonts="1">
    <font>
      <sz val="11"/>
      <color theme="1"/>
      <name val="Calibri"/>
      <family val="2"/>
      <scheme val="minor"/>
    </font>
    <font>
      <b/>
      <sz val="11"/>
      <name val="Arial"/>
      <family val="2"/>
    </font>
    <font>
      <sz val="11"/>
      <color theme="1"/>
      <name val="Arial"/>
      <family val="2"/>
    </font>
    <font>
      <sz val="11"/>
      <name val="Arial"/>
      <family val="2"/>
    </font>
    <font>
      <sz val="11"/>
      <color rgb="FF000000"/>
      <name val="Arial"/>
      <family val="2"/>
    </font>
    <font>
      <b/>
      <sz val="11"/>
      <color theme="1"/>
      <name val="Arial"/>
      <family val="2"/>
    </font>
    <font>
      <i/>
      <sz val="11"/>
      <name val="Arial"/>
      <family val="2"/>
    </font>
    <font>
      <i/>
      <sz val="11"/>
      <color theme="1"/>
      <name val="Calibri"/>
      <family val="2"/>
      <scheme val="minor"/>
    </font>
    <font>
      <sz val="11"/>
      <color theme="1"/>
      <name val="Calibri"/>
      <family val="2"/>
      <scheme val="minor"/>
    </font>
    <font>
      <sz val="11"/>
      <color rgb="FFFF0000"/>
      <name val="Arial"/>
      <family val="2"/>
    </font>
    <font>
      <b/>
      <i/>
      <sz val="11"/>
      <color theme="1"/>
      <name val="Arial"/>
      <family val="2"/>
    </font>
    <font>
      <b/>
      <i/>
      <sz val="11"/>
      <name val="Arial"/>
      <family val="2"/>
    </font>
    <font>
      <b/>
      <u/>
      <sz val="11"/>
      <color theme="1"/>
      <name val="Arial"/>
      <family val="2"/>
    </font>
    <font>
      <sz val="11"/>
      <color rgb="FF0000FF"/>
      <name val="Arial"/>
      <family val="2"/>
    </font>
    <font>
      <sz val="11"/>
      <color rgb="FF242424"/>
      <name val="Arial"/>
      <family val="2"/>
    </font>
    <font>
      <strike/>
      <sz val="11"/>
      <name val="Arial"/>
      <family val="2"/>
    </font>
    <font>
      <b/>
      <sz val="8"/>
      <name val="Arial"/>
      <family val="2"/>
    </font>
    <font>
      <sz val="11"/>
      <color rgb="FF00B050"/>
      <name val="Arial"/>
      <family val="2"/>
    </font>
    <font>
      <sz val="10"/>
      <name val="Arial"/>
      <family val="2"/>
    </font>
    <font>
      <sz val="10"/>
      <color rgb="FF000000"/>
      <name val="Arial"/>
      <family val="2"/>
    </font>
    <font>
      <sz val="10"/>
      <color rgb="FF444444"/>
      <name val="Arial"/>
      <family val="2"/>
    </font>
    <font>
      <b/>
      <sz val="9"/>
      <color indexed="81"/>
      <name val="Tahoma"/>
      <family val="2"/>
    </font>
    <font>
      <sz val="9"/>
      <color indexed="81"/>
      <name val="Tahoma"/>
      <family val="2"/>
    </font>
    <font>
      <i/>
      <sz val="11"/>
      <color theme="1"/>
      <name val="Arial"/>
      <family val="2"/>
    </font>
    <font>
      <i/>
      <sz val="11"/>
      <color rgb="FFFF0000"/>
      <name val="Arial"/>
      <family val="2"/>
    </font>
  </fonts>
  <fills count="8">
    <fill>
      <patternFill patternType="none"/>
    </fill>
    <fill>
      <patternFill patternType="gray125"/>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rgb="FF000000"/>
      </patternFill>
    </fill>
  </fills>
  <borders count="1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thin">
        <color rgb="FF000000"/>
      </right>
      <top style="thin">
        <color rgb="FF000000"/>
      </top>
      <bottom style="thin">
        <color indexed="64"/>
      </bottom>
      <diagonal/>
    </border>
    <border>
      <left style="thin">
        <color rgb="FF000000"/>
      </left>
      <right style="thin">
        <color rgb="FF000000"/>
      </right>
      <top style="medium">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medium">
        <color indexed="64"/>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indexed="64"/>
      </bottom>
      <diagonal/>
    </border>
    <border>
      <left style="thin">
        <color rgb="FF000000"/>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rgb="FF000000"/>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right/>
      <top style="thin">
        <color indexed="64"/>
      </top>
      <bottom style="thin">
        <color indexed="64"/>
      </bottom>
      <diagonal/>
    </border>
    <border>
      <left style="medium">
        <color indexed="64"/>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medium">
        <color indexed="64"/>
      </bottom>
      <diagonal/>
    </border>
    <border>
      <left style="thin">
        <color indexed="64"/>
      </left>
      <right style="thin">
        <color indexed="64"/>
      </right>
      <top style="thin">
        <color rgb="FF000000"/>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thin">
        <color rgb="FF000000"/>
      </top>
      <bottom style="medium">
        <color indexed="64"/>
      </bottom>
      <diagonal/>
    </border>
    <border>
      <left style="thin">
        <color indexed="64"/>
      </left>
      <right style="thin">
        <color rgb="FF000000"/>
      </right>
      <top style="thin">
        <color rgb="FF000000"/>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rgb="FF000000"/>
      </right>
      <top style="medium">
        <color indexed="64"/>
      </top>
      <bottom/>
      <diagonal/>
    </border>
    <border>
      <left/>
      <right style="thin">
        <color indexed="64"/>
      </right>
      <top style="thin">
        <color indexed="64"/>
      </top>
      <bottom style="thin">
        <color rgb="FF000000"/>
      </bottom>
      <diagonal/>
    </border>
    <border>
      <left style="thin">
        <color rgb="FF000000"/>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rgb="FF000000"/>
      </top>
      <bottom style="thin">
        <color rgb="FF000000"/>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rgb="FF000000"/>
      </top>
      <bottom/>
      <diagonal/>
    </border>
    <border>
      <left style="thin">
        <color indexed="64"/>
      </left>
      <right style="thin">
        <color indexed="64"/>
      </right>
      <top/>
      <bottom/>
      <diagonal/>
    </border>
  </borders>
  <cellStyleXfs count="4">
    <xf numFmtId="0" fontId="0" fillId="0" borderId="0"/>
    <xf numFmtId="9" fontId="8" fillId="0" borderId="0" applyFont="0" applyFill="0" applyBorder="0" applyAlignment="0" applyProtection="0"/>
    <xf numFmtId="0" fontId="18" fillId="0" borderId="0" applyBorder="0"/>
    <xf numFmtId="44" fontId="8" fillId="0" borderId="0" applyFont="0" applyFill="0" applyBorder="0" applyAlignment="0" applyProtection="0"/>
  </cellStyleXfs>
  <cellXfs count="937">
    <xf numFmtId="0" fontId="0" fillId="0" borderId="0" xfId="0"/>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0" borderId="0" xfId="0" applyFont="1"/>
    <xf numFmtId="0" fontId="3" fillId="0" borderId="1" xfId="0" applyFont="1" applyBorder="1" applyAlignment="1">
      <alignment horizontal="left" vertical="top" wrapText="1"/>
    </xf>
    <xf numFmtId="164"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wrapText="1"/>
    </xf>
    <xf numFmtId="0" fontId="3" fillId="0" borderId="2" xfId="0" applyFont="1" applyBorder="1" applyAlignment="1">
      <alignment horizontal="left" vertical="top" wrapText="1"/>
    </xf>
    <xf numFmtId="164" fontId="4" fillId="0" borderId="2" xfId="0" applyNumberFormat="1" applyFont="1" applyBorder="1" applyAlignment="1">
      <alignment horizontal="center" vertical="top" wrapText="1"/>
    </xf>
    <xf numFmtId="165" fontId="4"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1" fillId="0" borderId="3" xfId="0" applyFont="1" applyBorder="1" applyAlignment="1">
      <alignment horizontal="left" vertical="top"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0" borderId="7" xfId="0" applyFont="1" applyBorder="1"/>
    <xf numFmtId="8" fontId="2" fillId="0" borderId="7"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xf numFmtId="8" fontId="2" fillId="0" borderId="8" xfId="0" applyNumberFormat="1" applyFont="1" applyBorder="1" applyAlignment="1">
      <alignment horizontal="center"/>
    </xf>
    <xf numFmtId="0" fontId="2" fillId="0" borderId="8" xfId="0" applyFont="1" applyBorder="1" applyAlignment="1">
      <alignment horizontal="center"/>
    </xf>
    <xf numFmtId="0" fontId="5" fillId="0" borderId="9" xfId="0" applyFont="1" applyBorder="1"/>
    <xf numFmtId="0" fontId="5" fillId="0" borderId="0" xfId="0" applyFont="1"/>
    <xf numFmtId="0" fontId="2" fillId="0" borderId="0" xfId="0" applyFont="1" applyAlignment="1">
      <alignment horizontal="center"/>
    </xf>
    <xf numFmtId="164" fontId="3"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0" fontId="3" fillId="0" borderId="13" xfId="0" applyFont="1" applyBorder="1" applyAlignment="1">
      <alignment horizontal="left" vertical="top" wrapText="1"/>
    </xf>
    <xf numFmtId="164" fontId="3" fillId="0" borderId="13" xfId="0" applyNumberFormat="1" applyFont="1" applyBorder="1" applyAlignment="1">
      <alignment horizontal="center" vertical="top" wrapText="1"/>
    </xf>
    <xf numFmtId="0" fontId="3" fillId="0" borderId="13" xfId="0" applyFont="1" applyBorder="1" applyAlignment="1">
      <alignment horizontal="center" vertical="top" wrapText="1"/>
    </xf>
    <xf numFmtId="0" fontId="2" fillId="0" borderId="13" xfId="0" applyFont="1" applyBorder="1" applyAlignment="1">
      <alignment horizontal="center" vertical="top" wrapText="1"/>
    </xf>
    <xf numFmtId="0" fontId="1" fillId="0" borderId="14" xfId="0" applyFont="1" applyBorder="1" applyAlignment="1">
      <alignment horizontal="left" vertical="top" wrapText="1"/>
    </xf>
    <xf numFmtId="166" fontId="1" fillId="0" borderId="15" xfId="0" applyNumberFormat="1" applyFont="1" applyBorder="1" applyAlignment="1">
      <alignment horizontal="center" vertical="top" wrapText="1"/>
    </xf>
    <xf numFmtId="0" fontId="3" fillId="0" borderId="15" xfId="0" applyFont="1" applyBorder="1" applyAlignment="1">
      <alignment horizontal="center" vertical="top" wrapText="1"/>
    </xf>
    <xf numFmtId="0" fontId="2" fillId="0" borderId="16" xfId="0" applyFont="1" applyBorder="1" applyAlignment="1">
      <alignment horizontal="center" vertical="top" wrapText="1"/>
    </xf>
    <xf numFmtId="166" fontId="1" fillId="0" borderId="0" xfId="0" applyNumberFormat="1" applyFont="1" applyAlignment="1">
      <alignment horizontal="center" vertical="top" wrapText="1"/>
    </xf>
    <xf numFmtId="0" fontId="1"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0" borderId="19" xfId="0" applyFont="1" applyBorder="1" applyAlignment="1">
      <alignment horizontal="center" vertical="top" wrapText="1"/>
    </xf>
    <xf numFmtId="164" fontId="3" fillId="0" borderId="20" xfId="0" applyNumberFormat="1" applyFont="1" applyBorder="1" applyAlignment="1">
      <alignment horizontal="center" vertical="top" wrapText="1"/>
    </xf>
    <xf numFmtId="0" fontId="3" fillId="0" borderId="20" xfId="0" applyFont="1" applyBorder="1" applyAlignment="1">
      <alignment horizontal="center" vertical="top" wrapText="1"/>
    </xf>
    <xf numFmtId="0" fontId="3" fillId="0" borderId="19" xfId="0" applyFont="1" applyBorder="1" applyAlignment="1">
      <alignment horizontal="center" vertical="top" wrapText="1"/>
    </xf>
    <xf numFmtId="0" fontId="1" fillId="2" borderId="21" xfId="0" applyFont="1" applyFill="1" applyBorder="1" applyAlignment="1">
      <alignment horizontal="left" vertical="top" wrapText="1"/>
    </xf>
    <xf numFmtId="0" fontId="2" fillId="0" borderId="22" xfId="0" applyFont="1" applyBorder="1" applyAlignment="1">
      <alignment horizontal="center"/>
    </xf>
    <xf numFmtId="0" fontId="2" fillId="0" borderId="23" xfId="0" applyFont="1" applyBorder="1"/>
    <xf numFmtId="0" fontId="2" fillId="0" borderId="24" xfId="0" applyFont="1" applyBorder="1" applyAlignment="1">
      <alignment horizontal="center"/>
    </xf>
    <xf numFmtId="0" fontId="3" fillId="0" borderId="25" xfId="0" applyFont="1" applyBorder="1" applyAlignment="1">
      <alignment horizontal="center" vertical="top" wrapText="1"/>
    </xf>
    <xf numFmtId="0" fontId="2" fillId="0" borderId="26" xfId="0" applyFont="1" applyBorder="1" applyAlignment="1">
      <alignment horizontal="center" vertical="top" wrapText="1"/>
    </xf>
    <xf numFmtId="164" fontId="4" fillId="0" borderId="20" xfId="0" applyNumberFormat="1" applyFont="1" applyBorder="1" applyAlignment="1">
      <alignment horizontal="center" vertical="top" wrapText="1"/>
    </xf>
    <xf numFmtId="165" fontId="4" fillId="0" borderId="20" xfId="0" applyNumberFormat="1" applyFont="1" applyBorder="1" applyAlignment="1">
      <alignment horizontal="center" vertical="top" wrapText="1"/>
    </xf>
    <xf numFmtId="0" fontId="3" fillId="0" borderId="26" xfId="0" applyFont="1" applyBorder="1" applyAlignment="1">
      <alignment horizontal="center" vertical="top" wrapText="1"/>
    </xf>
    <xf numFmtId="0" fontId="3" fillId="0" borderId="27" xfId="0" applyFont="1" applyBorder="1" applyAlignment="1">
      <alignment horizontal="left" vertical="top" wrapText="1"/>
    </xf>
    <xf numFmtId="0" fontId="2" fillId="0" borderId="28" xfId="0" applyFont="1" applyBorder="1" applyAlignment="1">
      <alignment horizontal="center" vertical="top" wrapText="1"/>
    </xf>
    <xf numFmtId="0" fontId="3" fillId="0" borderId="28" xfId="0" applyFont="1" applyBorder="1" applyAlignment="1">
      <alignment horizontal="center" vertical="top" wrapText="1"/>
    </xf>
    <xf numFmtId="9" fontId="3" fillId="0" borderId="1" xfId="1" applyFont="1" applyFill="1" applyBorder="1" applyAlignment="1">
      <alignment horizontal="center" vertical="top" wrapText="1"/>
    </xf>
    <xf numFmtId="0" fontId="5" fillId="0" borderId="0" xfId="0" applyFont="1" applyAlignment="1">
      <alignment horizontal="right"/>
    </xf>
    <xf numFmtId="0" fontId="5" fillId="0" borderId="0" xfId="0" applyFont="1" applyAlignment="1">
      <alignment horizontal="center"/>
    </xf>
    <xf numFmtId="0" fontId="9" fillId="0" borderId="0" xfId="0" applyFont="1"/>
    <xf numFmtId="0" fontId="3" fillId="0" borderId="12" xfId="0" applyFont="1" applyBorder="1" applyAlignment="1">
      <alignment horizontal="center" vertical="top" wrapText="1"/>
    </xf>
    <xf numFmtId="0" fontId="3" fillId="0" borderId="29" xfId="0" applyFont="1" applyBorder="1" applyAlignment="1">
      <alignment horizontal="center" vertical="top" wrapText="1"/>
    </xf>
    <xf numFmtId="0" fontId="1" fillId="2" borderId="30" xfId="0" applyFont="1" applyFill="1" applyBorder="1" applyAlignment="1">
      <alignment horizontal="center" vertical="top" wrapText="1"/>
    </xf>
    <xf numFmtId="0" fontId="3" fillId="0" borderId="7" xfId="0" applyFont="1" applyBorder="1" applyAlignment="1">
      <alignment horizontal="left" vertical="top" wrapText="1"/>
    </xf>
    <xf numFmtId="164" fontId="3" fillId="0" borderId="7" xfId="0" applyNumberFormat="1" applyFont="1" applyBorder="1" applyAlignment="1">
      <alignment horizontal="center" vertical="top" wrapText="1"/>
    </xf>
    <xf numFmtId="0" fontId="3" fillId="0" borderId="7" xfId="0" applyFont="1" applyBorder="1" applyAlignment="1">
      <alignment horizontal="center" vertical="center" wrapText="1"/>
    </xf>
    <xf numFmtId="0" fontId="3" fillId="0" borderId="7" xfId="0" applyFont="1" applyBorder="1" applyAlignment="1">
      <alignment horizontal="center" vertical="top" wrapText="1"/>
    </xf>
    <xf numFmtId="164" fontId="4" fillId="0" borderId="7" xfId="0" applyNumberFormat="1" applyFont="1" applyBorder="1" applyAlignment="1">
      <alignment horizontal="center" vertical="top" wrapText="1"/>
    </xf>
    <xf numFmtId="0" fontId="3" fillId="0" borderId="31" xfId="0" applyFont="1" applyBorder="1" applyAlignment="1">
      <alignment horizontal="left" vertical="top" wrapText="1"/>
    </xf>
    <xf numFmtId="164" fontId="4" fillId="0" borderId="31" xfId="0" applyNumberFormat="1" applyFont="1" applyBorder="1" applyAlignment="1">
      <alignment horizontal="center" vertical="top" wrapText="1"/>
    </xf>
    <xf numFmtId="0" fontId="3" fillId="0" borderId="32" xfId="0" applyFont="1" applyBorder="1" applyAlignment="1">
      <alignment horizontal="center" vertical="top" wrapText="1"/>
    </xf>
    <xf numFmtId="0" fontId="1" fillId="2" borderId="33"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7" xfId="0" applyFont="1" applyFill="1" applyBorder="1" applyAlignment="1">
      <alignment horizontal="center" vertical="top" wrapText="1"/>
    </xf>
    <xf numFmtId="165" fontId="4" fillId="0" borderId="7" xfId="0" applyNumberFormat="1" applyFont="1" applyBorder="1" applyAlignment="1">
      <alignment horizontal="center" vertical="top" wrapText="1"/>
    </xf>
    <xf numFmtId="0" fontId="2" fillId="0" borderId="34" xfId="0" applyFont="1" applyBorder="1" applyAlignment="1">
      <alignment horizontal="center"/>
    </xf>
    <xf numFmtId="9" fontId="3" fillId="0" borderId="7" xfId="1" applyFont="1" applyFill="1" applyBorder="1" applyAlignment="1">
      <alignment horizontal="center" vertical="top" wrapText="1"/>
    </xf>
    <xf numFmtId="0" fontId="2" fillId="0" borderId="7" xfId="0" applyFont="1" applyBorder="1" applyAlignment="1">
      <alignment horizontal="center" vertical="top" wrapText="1"/>
    </xf>
    <xf numFmtId="0" fontId="3" fillId="0" borderId="7" xfId="0" applyFont="1" applyBorder="1" applyAlignment="1">
      <alignment horizontal="left" vertical="center" wrapText="1"/>
    </xf>
    <xf numFmtId="165" fontId="4" fillId="0" borderId="31" xfId="0" applyNumberFormat="1" applyFont="1" applyBorder="1" applyAlignment="1">
      <alignment horizontal="center" vertical="top" wrapText="1"/>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2" fillId="2" borderId="7" xfId="0" applyFont="1" applyFill="1" applyBorder="1" applyAlignment="1">
      <alignment horizontal="center" vertical="top" wrapText="1"/>
    </xf>
    <xf numFmtId="0" fontId="3" fillId="2" borderId="7" xfId="0" applyFont="1" applyFill="1" applyBorder="1" applyAlignment="1">
      <alignment horizontal="center" vertical="top" wrapText="1"/>
    </xf>
    <xf numFmtId="9" fontId="3" fillId="0" borderId="7" xfId="1" applyFont="1" applyBorder="1" applyAlignment="1">
      <alignment horizontal="center" vertical="center" wrapText="1"/>
    </xf>
    <xf numFmtId="164" fontId="2" fillId="0" borderId="0" xfId="0" applyNumberFormat="1" applyFont="1" applyAlignment="1">
      <alignment horizontal="center"/>
    </xf>
    <xf numFmtId="164" fontId="1" fillId="2" borderId="30" xfId="0" applyNumberFormat="1" applyFont="1" applyFill="1" applyBorder="1" applyAlignment="1">
      <alignment horizontal="center" vertical="top" wrapText="1"/>
    </xf>
    <xf numFmtId="164" fontId="3" fillId="0" borderId="7" xfId="0" applyNumberFormat="1" applyFont="1" applyBorder="1" applyAlignment="1">
      <alignment horizontal="center" vertical="center" wrapText="1"/>
    </xf>
    <xf numFmtId="164" fontId="1" fillId="2" borderId="7" xfId="0" applyNumberFormat="1" applyFont="1" applyFill="1" applyBorder="1" applyAlignment="1">
      <alignment horizontal="center" vertical="top" wrapText="1"/>
    </xf>
    <xf numFmtId="164" fontId="2" fillId="0" borderId="7" xfId="0" applyNumberFormat="1" applyFont="1" applyBorder="1" applyAlignment="1">
      <alignment horizontal="center"/>
    </xf>
    <xf numFmtId="164" fontId="4" fillId="0" borderId="7" xfId="0" applyNumberFormat="1" applyFont="1" applyBorder="1" applyAlignment="1">
      <alignment horizontal="center" vertical="center" wrapText="1"/>
    </xf>
    <xf numFmtId="164" fontId="5" fillId="0" borderId="0" xfId="0" applyNumberFormat="1" applyFont="1" applyAlignment="1">
      <alignment horizontal="left"/>
    </xf>
    <xf numFmtId="164" fontId="4" fillId="0" borderId="31" xfId="0" applyNumberFormat="1" applyFont="1" applyBorder="1" applyAlignment="1">
      <alignment horizontal="center" vertical="center" wrapText="1"/>
    </xf>
    <xf numFmtId="0" fontId="5" fillId="0" borderId="0" xfId="0" applyFont="1" applyAlignment="1">
      <alignment vertical="top" wrapText="1"/>
    </xf>
    <xf numFmtId="0" fontId="2" fillId="0" borderId="0" xfId="0" applyFont="1" applyAlignment="1">
      <alignment horizontal="right" vertical="top"/>
    </xf>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5" fillId="0" borderId="0" xfId="0" applyFont="1" applyAlignment="1">
      <alignment horizontal="right" vertical="top"/>
    </xf>
    <xf numFmtId="0" fontId="1" fillId="2" borderId="37" xfId="0" applyFont="1" applyFill="1" applyBorder="1" applyAlignment="1">
      <alignment horizontal="left" vertical="top" wrapText="1"/>
    </xf>
    <xf numFmtId="0" fontId="3" fillId="0" borderId="41" xfId="0" applyFont="1" applyBorder="1" applyAlignment="1">
      <alignment horizontal="left" vertical="top" wrapText="1"/>
    </xf>
    <xf numFmtId="164" fontId="3" fillId="0" borderId="7" xfId="0" applyNumberFormat="1" applyFont="1" applyBorder="1" applyAlignment="1">
      <alignment horizontal="right" vertical="top" wrapText="1"/>
    </xf>
    <xf numFmtId="9" fontId="3" fillId="0" borderId="7" xfId="0" applyNumberFormat="1" applyFont="1" applyBorder="1" applyAlignment="1">
      <alignment horizontal="right" vertical="top" wrapText="1"/>
    </xf>
    <xf numFmtId="9" fontId="3" fillId="0" borderId="7" xfId="0" applyNumberFormat="1" applyFont="1" applyBorder="1" applyAlignment="1">
      <alignment horizontal="center" vertical="top" wrapText="1"/>
    </xf>
    <xf numFmtId="0" fontId="2" fillId="0" borderId="22" xfId="0" applyFont="1" applyBorder="1" applyAlignment="1">
      <alignment horizontal="center" vertical="top" wrapText="1"/>
    </xf>
    <xf numFmtId="0" fontId="3" fillId="0" borderId="22" xfId="0" applyFont="1" applyBorder="1" applyAlignment="1">
      <alignment horizontal="center" vertical="top" wrapText="1"/>
    </xf>
    <xf numFmtId="0" fontId="9" fillId="0" borderId="0" xfId="0" applyFont="1" applyAlignment="1">
      <alignment vertical="top" wrapText="1"/>
    </xf>
    <xf numFmtId="0" fontId="9" fillId="0" borderId="0" xfId="0" applyFont="1" applyAlignment="1">
      <alignment vertical="top"/>
    </xf>
    <xf numFmtId="0" fontId="3" fillId="0" borderId="42" xfId="0" applyFont="1" applyBorder="1" applyAlignment="1">
      <alignment vertical="top" wrapText="1"/>
    </xf>
    <xf numFmtId="164" fontId="3" fillId="0" borderId="43" xfId="0" applyNumberFormat="1" applyFont="1" applyBorder="1" applyAlignment="1">
      <alignment horizontal="right" vertical="top" wrapText="1"/>
    </xf>
    <xf numFmtId="9" fontId="3" fillId="0" borderId="43" xfId="0" applyNumberFormat="1" applyFont="1" applyBorder="1" applyAlignment="1">
      <alignment horizontal="right" vertical="top" wrapText="1"/>
    </xf>
    <xf numFmtId="9" fontId="3" fillId="0" borderId="43" xfId="0" applyNumberFormat="1" applyFont="1" applyBorder="1" applyAlignment="1">
      <alignment horizontal="center" vertical="top" wrapText="1"/>
    </xf>
    <xf numFmtId="0" fontId="3" fillId="0" borderId="43" xfId="0" applyFont="1" applyBorder="1" applyAlignment="1">
      <alignment horizontal="center" vertical="top" wrapText="1"/>
    </xf>
    <xf numFmtId="0" fontId="3" fillId="0" borderId="44" xfId="0" applyFont="1" applyBorder="1" applyAlignment="1">
      <alignment horizontal="center" vertical="top" wrapText="1"/>
    </xf>
    <xf numFmtId="0" fontId="1" fillId="2" borderId="45" xfId="0" applyFont="1" applyFill="1" applyBorder="1" applyAlignment="1">
      <alignment horizontal="left" vertical="top" wrapText="1"/>
    </xf>
    <xf numFmtId="0" fontId="2" fillId="0" borderId="41" xfId="0" applyFont="1" applyBorder="1" applyAlignment="1">
      <alignment vertical="top" wrapText="1"/>
    </xf>
    <xf numFmtId="8" fontId="2" fillId="0" borderId="7" xfId="0" applyNumberFormat="1" applyFont="1" applyBorder="1" applyAlignment="1">
      <alignment horizontal="right" vertical="top"/>
    </xf>
    <xf numFmtId="0" fontId="2" fillId="0" borderId="22" xfId="0" applyFont="1" applyBorder="1" applyAlignment="1">
      <alignment horizontal="center" vertical="top"/>
    </xf>
    <xf numFmtId="0" fontId="3" fillId="0" borderId="41" xfId="0" applyFont="1" applyBorder="1" applyAlignment="1">
      <alignment vertical="top" wrapText="1"/>
    </xf>
    <xf numFmtId="8" fontId="3" fillId="0" borderId="7" xfId="0" applyNumberFormat="1" applyFont="1" applyBorder="1" applyAlignment="1">
      <alignment horizontal="right" vertical="top"/>
    </xf>
    <xf numFmtId="0" fontId="3" fillId="0" borderId="22" xfId="0" applyFont="1" applyBorder="1" applyAlignment="1">
      <alignment horizontal="center" vertical="top"/>
    </xf>
    <xf numFmtId="0" fontId="2" fillId="0" borderId="46" xfId="0" applyFont="1" applyBorder="1" applyAlignment="1">
      <alignment vertical="top" wrapText="1"/>
    </xf>
    <xf numFmtId="8" fontId="2" fillId="0" borderId="43" xfId="0" applyNumberFormat="1" applyFont="1" applyBorder="1" applyAlignment="1">
      <alignment horizontal="right" vertical="top"/>
    </xf>
    <xf numFmtId="0" fontId="2" fillId="0" borderId="43" xfId="0" applyFont="1" applyBorder="1" applyAlignment="1">
      <alignment horizontal="center" vertical="top" wrapText="1"/>
    </xf>
    <xf numFmtId="0" fontId="2" fillId="0" borderId="44" xfId="0" applyFont="1" applyBorder="1" applyAlignment="1">
      <alignment horizontal="center" vertical="top"/>
    </xf>
    <xf numFmtId="0" fontId="9" fillId="0" borderId="0" xfId="0"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6" fillId="3" borderId="47" xfId="0" applyFont="1" applyFill="1" applyBorder="1" applyAlignment="1">
      <alignment horizontal="left" vertical="top" wrapText="1"/>
    </xf>
    <xf numFmtId="0" fontId="6" fillId="3" borderId="48" xfId="0" applyFont="1" applyFill="1" applyBorder="1" applyAlignment="1">
      <alignment horizontal="left" vertical="top" wrapText="1"/>
    </xf>
    <xf numFmtId="0" fontId="6" fillId="3" borderId="49" xfId="0" applyFont="1" applyFill="1" applyBorder="1" applyAlignment="1">
      <alignment horizontal="left" vertical="top" wrapText="1"/>
    </xf>
    <xf numFmtId="8" fontId="2" fillId="0" borderId="0" xfId="0" applyNumberFormat="1" applyFont="1" applyAlignment="1">
      <alignment horizontal="right" vertical="top"/>
    </xf>
    <xf numFmtId="0" fontId="10" fillId="0" borderId="41" xfId="0" applyFont="1" applyBorder="1" applyAlignment="1">
      <alignment vertical="top" wrapText="1"/>
    </xf>
    <xf numFmtId="0" fontId="3" fillId="0" borderId="46" xfId="0" applyFont="1" applyBorder="1" applyAlignment="1">
      <alignment horizontal="left" vertical="top" wrapText="1"/>
    </xf>
    <xf numFmtId="0" fontId="2" fillId="0" borderId="44" xfId="0" applyFont="1" applyBorder="1" applyAlignment="1">
      <alignment horizontal="center" vertical="top" wrapText="1"/>
    </xf>
    <xf numFmtId="0" fontId="11" fillId="0" borderId="41" xfId="0" applyFont="1" applyBorder="1" applyAlignment="1">
      <alignment horizontal="left" vertical="top" wrapText="1"/>
    </xf>
    <xf numFmtId="0" fontId="1" fillId="0" borderId="7" xfId="0" applyFont="1" applyBorder="1" applyAlignment="1">
      <alignment horizontal="right" vertical="top" wrapText="1"/>
    </xf>
    <xf numFmtId="0" fontId="1" fillId="0" borderId="7" xfId="0" applyFont="1" applyBorder="1" applyAlignment="1">
      <alignment horizontal="center" vertical="top" wrapText="1"/>
    </xf>
    <xf numFmtId="164" fontId="4" fillId="0" borderId="7" xfId="0" applyNumberFormat="1" applyFont="1" applyBorder="1" applyAlignment="1">
      <alignment horizontal="right" vertical="top" wrapText="1"/>
    </xf>
    <xf numFmtId="0" fontId="2" fillId="0" borderId="7" xfId="0" applyFont="1" applyBorder="1" applyAlignment="1">
      <alignment horizontal="right" vertical="top"/>
    </xf>
    <xf numFmtId="0" fontId="2" fillId="0" borderId="7" xfId="0" applyFont="1" applyBorder="1" applyAlignment="1">
      <alignment horizontal="center" vertical="top"/>
    </xf>
    <xf numFmtId="7" fontId="2" fillId="0" borderId="7" xfId="0" applyNumberFormat="1" applyFont="1" applyBorder="1" applyAlignment="1">
      <alignment horizontal="right" vertical="top"/>
    </xf>
    <xf numFmtId="0" fontId="2" fillId="0" borderId="41" xfId="0" applyFont="1" applyBorder="1" applyAlignment="1">
      <alignment horizontal="left" vertical="top" wrapText="1"/>
    </xf>
    <xf numFmtId="7" fontId="2" fillId="0" borderId="43" xfId="0" applyNumberFormat="1" applyFont="1" applyBorder="1" applyAlignment="1">
      <alignment horizontal="right" vertical="top"/>
    </xf>
    <xf numFmtId="0" fontId="6" fillId="3" borderId="48" xfId="0" applyFont="1" applyFill="1" applyBorder="1" applyAlignment="1">
      <alignment horizontal="centerContinuous" vertical="top" wrapText="1"/>
    </xf>
    <xf numFmtId="0" fontId="6" fillId="3" borderId="49" xfId="0" applyFont="1" applyFill="1" applyBorder="1" applyAlignment="1">
      <alignment horizontal="centerContinuous" vertical="top" wrapText="1"/>
    </xf>
    <xf numFmtId="7" fontId="5" fillId="0" borderId="7" xfId="0" applyNumberFormat="1" applyFont="1" applyBorder="1" applyAlignment="1">
      <alignment horizontal="right" vertical="top"/>
    </xf>
    <xf numFmtId="0" fontId="5" fillId="0" borderId="7" xfId="0" applyFont="1" applyBorder="1" applyAlignment="1">
      <alignment horizontal="center" vertical="top" wrapText="1"/>
    </xf>
    <xf numFmtId="0" fontId="5" fillId="0" borderId="0" xfId="0" applyFont="1" applyAlignment="1">
      <alignment vertical="top"/>
    </xf>
    <xf numFmtId="0" fontId="5" fillId="0" borderId="22" xfId="0" applyFont="1" applyBorder="1" applyAlignment="1">
      <alignment horizontal="center" vertical="top"/>
    </xf>
    <xf numFmtId="164" fontId="3" fillId="0" borderId="0" xfId="0" applyNumberFormat="1" applyFont="1" applyAlignment="1">
      <alignment horizontal="right" vertical="top" wrapText="1"/>
    </xf>
    <xf numFmtId="0" fontId="2" fillId="0" borderId="50" xfId="0" applyFont="1" applyBorder="1" applyAlignment="1">
      <alignment vertical="top" wrapText="1"/>
    </xf>
    <xf numFmtId="0" fontId="2" fillId="2" borderId="51" xfId="0" applyFont="1" applyFill="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wrapText="1"/>
    </xf>
    <xf numFmtId="0" fontId="2" fillId="0" borderId="52" xfId="0" applyFont="1" applyBorder="1" applyAlignment="1">
      <alignment horizontal="center" vertical="top" wrapText="1"/>
    </xf>
    <xf numFmtId="164" fontId="4" fillId="0" borderId="0" xfId="0" applyNumberFormat="1" applyFont="1" applyAlignment="1">
      <alignment horizontal="right" vertical="top" wrapText="1"/>
    </xf>
    <xf numFmtId="165" fontId="4" fillId="0" borderId="0" xfId="0" applyNumberFormat="1" applyFont="1" applyAlignment="1">
      <alignment horizontal="right" vertical="top" wrapText="1"/>
    </xf>
    <xf numFmtId="165" fontId="4" fillId="0" borderId="0" xfId="0" applyNumberFormat="1" applyFont="1" applyAlignment="1">
      <alignment horizontal="center" vertical="top" wrapText="1"/>
    </xf>
    <xf numFmtId="0" fontId="3" fillId="0" borderId="0" xfId="0" applyFont="1" applyAlignment="1">
      <alignment horizontal="center" vertical="top" wrapText="1"/>
    </xf>
    <xf numFmtId="0" fontId="2" fillId="0" borderId="53" xfId="0" applyFont="1" applyBorder="1" applyAlignment="1">
      <alignment vertical="top" wrapText="1"/>
    </xf>
    <xf numFmtId="8" fontId="2" fillId="0" borderId="8" xfId="0" applyNumberFormat="1" applyFont="1" applyBorder="1" applyAlignment="1">
      <alignment horizontal="right" vertical="top"/>
    </xf>
    <xf numFmtId="9" fontId="3" fillId="0" borderId="8" xfId="0" applyNumberFormat="1" applyFont="1" applyBorder="1" applyAlignment="1">
      <alignment horizontal="center" vertical="top" wrapText="1"/>
    </xf>
    <xf numFmtId="0" fontId="2" fillId="0" borderId="8" xfId="0" applyFont="1" applyBorder="1" applyAlignment="1">
      <alignment horizontal="center" vertical="top" wrapText="1"/>
    </xf>
    <xf numFmtId="0" fontId="2" fillId="0" borderId="52" xfId="0" applyFont="1" applyBorder="1" applyAlignment="1">
      <alignment horizontal="center" vertical="top"/>
    </xf>
    <xf numFmtId="9" fontId="3" fillId="0" borderId="0" xfId="0" applyNumberFormat="1" applyFont="1" applyAlignment="1">
      <alignment horizontal="right" vertical="top" wrapText="1"/>
    </xf>
    <xf numFmtId="9" fontId="3" fillId="0" borderId="0" xfId="0" applyNumberFormat="1" applyFont="1" applyAlignment="1">
      <alignment horizontal="center" vertical="top" wrapText="1"/>
    </xf>
    <xf numFmtId="0" fontId="2" fillId="0" borderId="0" xfId="0" applyFont="1" applyAlignment="1">
      <alignment horizontal="left" vertical="top" wrapText="1"/>
    </xf>
    <xf numFmtId="0" fontId="12" fillId="0" borderId="0" xfId="0" applyFont="1" applyAlignment="1">
      <alignment vertical="top" wrapText="1"/>
    </xf>
    <xf numFmtId="0" fontId="1"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1" fontId="3" fillId="0" borderId="0" xfId="0" applyNumberFormat="1" applyFont="1" applyAlignment="1" applyProtection="1">
      <alignment horizontal="center" vertical="center"/>
      <protection locked="0"/>
    </xf>
    <xf numFmtId="0" fontId="3" fillId="4" borderId="0" xfId="0" applyFont="1" applyFill="1" applyAlignment="1" applyProtection="1">
      <alignment horizontal="righ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164" fontId="2" fillId="4" borderId="0" xfId="0" applyNumberFormat="1" applyFont="1" applyFill="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164" fontId="2" fillId="0" borderId="0" xfId="0" applyNumberFormat="1" applyFont="1" applyAlignment="1" applyProtection="1">
      <alignment horizontal="center" vertical="center" wrapText="1"/>
      <protection locked="0"/>
    </xf>
    <xf numFmtId="9" fontId="2"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1" fillId="2" borderId="55" xfId="0" applyFont="1" applyFill="1" applyBorder="1" applyAlignment="1" applyProtection="1">
      <alignment vertical="center" wrapText="1"/>
      <protection locked="0"/>
    </xf>
    <xf numFmtId="0" fontId="1" fillId="2" borderId="56" xfId="0" applyFont="1" applyFill="1" applyBorder="1" applyAlignment="1" applyProtection="1">
      <alignment vertical="center" wrapText="1"/>
      <protection locked="0"/>
    </xf>
    <xf numFmtId="0" fontId="1" fillId="2" borderId="57" xfId="0" applyFont="1" applyFill="1" applyBorder="1" applyAlignment="1" applyProtection="1">
      <alignment horizontal="right" vertical="center" wrapText="1"/>
      <protection locked="0"/>
    </xf>
    <xf numFmtId="1" fontId="1" fillId="2" borderId="57" xfId="0" applyNumberFormat="1" applyFont="1" applyFill="1" applyBorder="1" applyAlignment="1" applyProtection="1">
      <alignment horizontal="center" vertical="center" wrapText="1"/>
      <protection locked="0"/>
    </xf>
    <xf numFmtId="0" fontId="1" fillId="2" borderId="57" xfId="0" applyFont="1" applyFill="1" applyBorder="1" applyAlignment="1" applyProtection="1">
      <alignment horizontal="center" vertical="center" wrapText="1"/>
      <protection locked="0"/>
    </xf>
    <xf numFmtId="0" fontId="1" fillId="2" borderId="56" xfId="0" applyFont="1" applyFill="1" applyBorder="1" applyAlignment="1" applyProtection="1">
      <alignment horizontal="center" vertical="center" wrapText="1"/>
      <protection locked="0"/>
    </xf>
    <xf numFmtId="0" fontId="1" fillId="4" borderId="56" xfId="0" applyFont="1" applyFill="1" applyBorder="1" applyAlignment="1" applyProtection="1">
      <alignment horizontal="center" vertical="center" wrapText="1"/>
      <protection locked="0"/>
    </xf>
    <xf numFmtId="0" fontId="2" fillId="2" borderId="58"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wrapText="1"/>
      <protection locked="0"/>
    </xf>
    <xf numFmtId="0" fontId="2" fillId="0" borderId="48" xfId="0" applyFont="1" applyBorder="1" applyAlignment="1" applyProtection="1">
      <alignment vertical="center"/>
      <protection locked="0"/>
    </xf>
    <xf numFmtId="164" fontId="5" fillId="4" borderId="55" xfId="0" applyNumberFormat="1" applyFont="1" applyFill="1" applyBorder="1" applyAlignment="1" applyProtection="1">
      <alignment horizontal="center" vertical="center" wrapText="1"/>
      <protection locked="0"/>
    </xf>
    <xf numFmtId="0" fontId="5" fillId="0" borderId="60" xfId="0" applyFont="1" applyBorder="1" applyAlignment="1">
      <alignment horizontal="center" vertical="center" wrapText="1"/>
    </xf>
    <xf numFmtId="0" fontId="5" fillId="0" borderId="61" xfId="0" applyFont="1" applyBorder="1" applyAlignment="1" applyProtection="1">
      <alignment horizontal="left" vertical="center"/>
      <protection locked="0"/>
    </xf>
    <xf numFmtId="0" fontId="1" fillId="2" borderId="55" xfId="0" applyFont="1" applyFill="1" applyBorder="1" applyAlignment="1" applyProtection="1">
      <alignment horizontal="center" vertical="center" wrapText="1"/>
      <protection locked="0"/>
    </xf>
    <xf numFmtId="0" fontId="1" fillId="2" borderId="62" xfId="0" applyFont="1" applyFill="1" applyBorder="1" applyAlignment="1" applyProtection="1">
      <alignment horizontal="center" vertical="center" wrapText="1"/>
      <protection locked="0"/>
    </xf>
    <xf numFmtId="0" fontId="1" fillId="2" borderId="60" xfId="0" applyFont="1" applyFill="1" applyBorder="1" applyAlignment="1" applyProtection="1">
      <alignment horizontal="center" vertical="center" wrapText="1"/>
      <protection locked="0"/>
    </xf>
    <xf numFmtId="0" fontId="1" fillId="2" borderId="63" xfId="0" applyFont="1" applyFill="1" applyBorder="1" applyAlignment="1" applyProtection="1">
      <alignment horizontal="center" vertical="center" wrapText="1"/>
      <protection locked="0"/>
    </xf>
    <xf numFmtId="0" fontId="1" fillId="0" borderId="64" xfId="0" applyFont="1" applyBorder="1" applyAlignment="1" applyProtection="1">
      <alignment vertical="center" wrapText="1"/>
      <protection locked="0"/>
    </xf>
    <xf numFmtId="0" fontId="1" fillId="0" borderId="32" xfId="0" applyFont="1" applyBorder="1" applyAlignment="1" applyProtection="1">
      <alignment vertical="center" wrapText="1"/>
      <protection locked="0"/>
    </xf>
    <xf numFmtId="164" fontId="3" fillId="0" borderId="13" xfId="0" applyNumberFormat="1" applyFont="1" applyBorder="1" applyAlignment="1" applyProtection="1">
      <alignment horizontal="right" vertical="center" wrapText="1"/>
      <protection locked="0"/>
    </xf>
    <xf numFmtId="1" fontId="3" fillId="0" borderId="13" xfId="0" applyNumberFormat="1" applyFont="1" applyBorder="1" applyAlignment="1" applyProtection="1">
      <alignment horizontal="center" vertical="center" wrapText="1"/>
      <protection locked="0"/>
    </xf>
    <xf numFmtId="164" fontId="3" fillId="4" borderId="13" xfId="0" applyNumberFormat="1" applyFont="1" applyFill="1" applyBorder="1" applyAlignment="1" applyProtection="1">
      <alignment horizontal="right" vertical="center" wrapText="1"/>
      <protection locked="0"/>
    </xf>
    <xf numFmtId="0" fontId="3" fillId="0" borderId="13" xfId="0" applyFont="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164" fontId="2" fillId="4" borderId="23" xfId="0" applyNumberFormat="1" applyFont="1" applyFill="1" applyBorder="1" applyAlignment="1" applyProtection="1">
      <alignment horizontal="center" vertical="center"/>
      <protection locked="0"/>
    </xf>
    <xf numFmtId="0" fontId="2" fillId="0" borderId="66" xfId="0" applyFont="1" applyBorder="1" applyAlignment="1" applyProtection="1">
      <alignment horizontal="left" vertical="center"/>
      <protection locked="0"/>
    </xf>
    <xf numFmtId="0" fontId="2" fillId="0" borderId="67" xfId="0" applyFont="1" applyBorder="1" applyAlignment="1" applyProtection="1">
      <alignment horizontal="center" vertical="center" wrapText="1"/>
      <protection locked="0"/>
    </xf>
    <xf numFmtId="164" fontId="2" fillId="0" borderId="31" xfId="0" applyNumberFormat="1" applyFont="1" applyBorder="1" applyAlignment="1" applyProtection="1">
      <alignment horizontal="center" vertical="center" wrapText="1"/>
      <protection locked="0"/>
    </xf>
    <xf numFmtId="9" fontId="2" fillId="0" borderId="68" xfId="0" applyNumberFormat="1" applyFont="1" applyBorder="1" applyAlignment="1" applyProtection="1">
      <alignment horizontal="center" vertical="center" wrapText="1"/>
      <protection locked="0"/>
    </xf>
    <xf numFmtId="0" fontId="3" fillId="0" borderId="69" xfId="0" applyFont="1" applyBorder="1" applyAlignment="1" applyProtection="1">
      <alignment horizontal="center" vertical="center" wrapText="1"/>
      <protection locked="0"/>
    </xf>
    <xf numFmtId="0" fontId="3" fillId="0" borderId="70" xfId="0" applyFont="1" applyBorder="1" applyAlignment="1" applyProtection="1">
      <alignment horizontal="center" vertical="center" wrapText="1"/>
      <protection locked="0"/>
    </xf>
    <xf numFmtId="0" fontId="3" fillId="0" borderId="7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164" fontId="3" fillId="0" borderId="1" xfId="0" applyNumberFormat="1" applyFont="1" applyBorder="1" applyAlignment="1" applyProtection="1">
      <alignment horizontal="right" vertical="center" wrapText="1"/>
      <protection locked="0"/>
    </xf>
    <xf numFmtId="1" fontId="3" fillId="0" borderId="1" xfId="0" applyNumberFormat="1" applyFont="1" applyBorder="1" applyAlignment="1" applyProtection="1">
      <alignment horizontal="center" vertical="center" wrapText="1"/>
      <protection locked="0"/>
    </xf>
    <xf numFmtId="164" fontId="3" fillId="4" borderId="1" xfId="0" applyNumberFormat="1"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164" fontId="2" fillId="0" borderId="41"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9" fontId="2" fillId="0" borderId="22"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71" xfId="0" applyFont="1" applyBorder="1" applyAlignment="1" applyProtection="1">
      <alignment horizontal="center" vertical="center" wrapText="1"/>
      <protection locked="0"/>
    </xf>
    <xf numFmtId="8" fontId="3" fillId="0" borderId="7" xfId="0" quotePrefix="1" applyNumberFormat="1" applyFont="1" applyBorder="1" applyAlignment="1" applyProtection="1">
      <alignment horizontal="right" vertical="center"/>
      <protection locked="0"/>
    </xf>
    <xf numFmtId="9" fontId="3" fillId="0" borderId="7" xfId="0" quotePrefix="1"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wrapText="1"/>
      <protection locked="0"/>
    </xf>
    <xf numFmtId="8" fontId="3" fillId="0" borderId="7" xfId="0" quotePrefix="1" applyNumberFormat="1" applyFont="1" applyBorder="1" applyAlignment="1" applyProtection="1">
      <alignment horizontal="center" vertical="center"/>
      <protection locked="0"/>
    </xf>
    <xf numFmtId="8" fontId="3" fillId="4" borderId="7" xfId="0" quotePrefix="1" applyNumberFormat="1" applyFont="1" applyFill="1" applyBorder="1" applyAlignment="1" applyProtection="1">
      <alignment horizontal="center" vertical="center"/>
      <protection locked="0"/>
    </xf>
    <xf numFmtId="9" fontId="2" fillId="0" borderId="0" xfId="0" applyNumberFormat="1" applyFont="1" applyAlignment="1">
      <alignment horizontal="center" vertical="center"/>
    </xf>
    <xf numFmtId="0" fontId="3" fillId="0" borderId="72"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164" fontId="3" fillId="0" borderId="2" xfId="0" applyNumberFormat="1" applyFont="1" applyBorder="1" applyAlignment="1" applyProtection="1">
      <alignment horizontal="right" vertical="center" wrapText="1"/>
      <protection locked="0"/>
    </xf>
    <xf numFmtId="8" fontId="3" fillId="0" borderId="8" xfId="0" quotePrefix="1" applyNumberFormat="1" applyFont="1" applyBorder="1" applyAlignment="1" applyProtection="1">
      <alignment horizontal="right" vertical="center"/>
      <protection locked="0"/>
    </xf>
    <xf numFmtId="9" fontId="3" fillId="0" borderId="8" xfId="0" quotePrefix="1"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wrapText="1"/>
      <protection locked="0"/>
    </xf>
    <xf numFmtId="8" fontId="3" fillId="0" borderId="8" xfId="0" quotePrefix="1" applyNumberFormat="1" applyFont="1" applyBorder="1" applyAlignment="1" applyProtection="1">
      <alignment horizontal="center" vertical="center"/>
      <protection locked="0"/>
    </xf>
    <xf numFmtId="8" fontId="3" fillId="4" borderId="8" xfId="0" quotePrefix="1"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3" fillId="0" borderId="74" xfId="0" applyFont="1" applyBorder="1" applyAlignment="1" applyProtection="1">
      <alignment horizontal="center" vertical="center" wrapText="1"/>
      <protection locked="0"/>
    </xf>
    <xf numFmtId="0" fontId="3" fillId="0" borderId="72" xfId="0" applyFont="1" applyBorder="1" applyAlignment="1" applyProtection="1">
      <alignment horizontal="center" vertical="center" wrapText="1"/>
      <protection locked="0"/>
    </xf>
    <xf numFmtId="0" fontId="3" fillId="0" borderId="4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164" fontId="3" fillId="0" borderId="7" xfId="0" applyNumberFormat="1" applyFont="1" applyBorder="1" applyAlignment="1" applyProtection="1">
      <alignment horizontal="right" vertical="center" wrapText="1"/>
      <protection locked="0"/>
    </xf>
    <xf numFmtId="164" fontId="3" fillId="0" borderId="7" xfId="0"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46"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164" fontId="3" fillId="0" borderId="43" xfId="0" applyNumberFormat="1" applyFont="1" applyBorder="1" applyAlignment="1" applyProtection="1">
      <alignment horizontal="right" vertical="center" wrapText="1"/>
      <protection locked="0"/>
    </xf>
    <xf numFmtId="8" fontId="3" fillId="0" borderId="43" xfId="0" quotePrefix="1" applyNumberFormat="1" applyFont="1" applyBorder="1" applyAlignment="1" applyProtection="1">
      <alignment horizontal="right" vertical="center"/>
      <protection locked="0"/>
    </xf>
    <xf numFmtId="9" fontId="3" fillId="0" borderId="43" xfId="0" quotePrefix="1" applyNumberFormat="1" applyFont="1" applyBorder="1" applyAlignment="1" applyProtection="1">
      <alignment horizontal="center" vertical="center"/>
      <protection locked="0"/>
    </xf>
    <xf numFmtId="164" fontId="3" fillId="0" borderId="43" xfId="0" applyNumberFormat="1" applyFont="1" applyBorder="1" applyAlignment="1" applyProtection="1">
      <alignment horizontal="center" vertical="center" wrapText="1"/>
      <protection locked="0"/>
    </xf>
    <xf numFmtId="8" fontId="3" fillId="0" borderId="43" xfId="0" quotePrefix="1" applyNumberFormat="1" applyFont="1" applyBorder="1" applyAlignment="1" applyProtection="1">
      <alignment horizontal="center" vertical="center"/>
      <protection locked="0"/>
    </xf>
    <xf numFmtId="8" fontId="3" fillId="4" borderId="43" xfId="0" quotePrefix="1" applyNumberFormat="1" applyFont="1" applyFill="1" applyBorder="1" applyAlignment="1" applyProtection="1">
      <alignment horizontal="center" vertical="center"/>
      <protection locked="0"/>
    </xf>
    <xf numFmtId="0" fontId="3" fillId="0" borderId="43"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164" fontId="3" fillId="4" borderId="76" xfId="0" applyNumberFormat="1" applyFont="1" applyFill="1" applyBorder="1" applyAlignment="1" applyProtection="1">
      <alignment horizontal="center" vertical="center"/>
      <protection locked="0"/>
    </xf>
    <xf numFmtId="9" fontId="3" fillId="0" borderId="77" xfId="0" applyNumberFormat="1" applyFont="1" applyBorder="1" applyAlignment="1">
      <alignment horizontal="center" vertical="center"/>
    </xf>
    <xf numFmtId="0" fontId="3" fillId="0" borderId="78" xfId="0" applyFont="1" applyBorder="1" applyAlignment="1" applyProtection="1">
      <alignment horizontal="left" vertical="center"/>
      <protection locked="0"/>
    </xf>
    <xf numFmtId="164" fontId="3" fillId="0" borderId="46" xfId="0" applyNumberFormat="1" applyFont="1" applyBorder="1" applyAlignment="1" applyProtection="1">
      <alignment horizontal="center" vertical="center" wrapText="1"/>
      <protection locked="0"/>
    </xf>
    <xf numFmtId="9" fontId="3" fillId="0" borderId="44" xfId="0" applyNumberFormat="1" applyFont="1" applyBorder="1" applyAlignment="1" applyProtection="1">
      <alignment horizontal="center" vertical="center" wrapText="1"/>
      <protection locked="0"/>
    </xf>
    <xf numFmtId="0" fontId="3" fillId="0" borderId="79"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164" fontId="3" fillId="0" borderId="0" xfId="0" applyNumberFormat="1" applyFont="1" applyAlignment="1" applyProtection="1">
      <alignment horizontal="right" vertical="center" wrapText="1"/>
      <protection locked="0"/>
    </xf>
    <xf numFmtId="1" fontId="3" fillId="0" borderId="0" xfId="0" applyNumberFormat="1" applyFont="1" applyAlignment="1" applyProtection="1">
      <alignment horizontal="center" vertical="center" wrapText="1"/>
      <protection locked="0"/>
    </xf>
    <xf numFmtId="164" fontId="3" fillId="4" borderId="0" xfId="0" applyNumberFormat="1" applyFont="1" applyFill="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1" fillId="2" borderId="17" xfId="0" applyFont="1" applyFill="1" applyBorder="1" applyAlignment="1" applyProtection="1">
      <alignment horizontal="right" vertical="center" wrapText="1"/>
      <protection locked="0"/>
    </xf>
    <xf numFmtId="1" fontId="1" fillId="2" borderId="17" xfId="0" applyNumberFormat="1"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164" fontId="5" fillId="4" borderId="80" xfId="0" applyNumberFormat="1" applyFont="1" applyFill="1" applyBorder="1" applyAlignment="1" applyProtection="1">
      <alignment horizontal="center" vertical="center" wrapText="1"/>
      <protection locked="0"/>
    </xf>
    <xf numFmtId="9" fontId="2" fillId="0" borderId="81" xfId="0" applyNumberFormat="1" applyFont="1" applyBorder="1" applyAlignment="1">
      <alignment horizontal="center" vertical="center"/>
    </xf>
    <xf numFmtId="0" fontId="5" fillId="0" borderId="82" xfId="0" applyFont="1" applyBorder="1" applyAlignment="1" applyProtection="1">
      <alignment horizontal="left" vertical="center"/>
      <protection locked="0"/>
    </xf>
    <xf numFmtId="0" fontId="3" fillId="0" borderId="83"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8" fontId="3" fillId="0" borderId="7" xfId="0" applyNumberFormat="1"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83" xfId="0" applyFont="1" applyBorder="1" applyAlignment="1" applyProtection="1">
      <alignment horizontal="left" vertical="center" wrapText="1"/>
      <protection locked="0"/>
    </xf>
    <xf numFmtId="0" fontId="3" fillId="0" borderId="34" xfId="0" applyFont="1" applyBorder="1" applyAlignment="1" applyProtection="1">
      <alignment horizontal="left" vertical="center"/>
      <protection locked="0"/>
    </xf>
    <xf numFmtId="8" fontId="3" fillId="0" borderId="8" xfId="0" applyNumberFormat="1" applyFont="1" applyBorder="1" applyAlignment="1" applyProtection="1">
      <alignment horizontal="right" vertical="center"/>
      <protection locked="0"/>
    </xf>
    <xf numFmtId="0" fontId="3" fillId="0" borderId="8" xfId="0" applyFont="1" applyBorder="1" applyAlignment="1" applyProtection="1">
      <alignment horizontal="center" vertical="center" wrapText="1"/>
      <protection locked="0"/>
    </xf>
    <xf numFmtId="0" fontId="3" fillId="0" borderId="84" xfId="0" applyFont="1" applyBorder="1" applyAlignment="1" applyProtection="1">
      <alignment vertical="center" wrapText="1"/>
      <protection locked="0"/>
    </xf>
    <xf numFmtId="0" fontId="3" fillId="0" borderId="85" xfId="0" applyFont="1" applyBorder="1" applyAlignment="1" applyProtection="1">
      <alignment vertical="center"/>
      <protection locked="0"/>
    </xf>
    <xf numFmtId="0" fontId="3" fillId="0" borderId="34" xfId="0" applyFont="1" applyBorder="1" applyAlignment="1" applyProtection="1">
      <alignment vertical="center"/>
      <protection locked="0"/>
    </xf>
    <xf numFmtId="1" fontId="3" fillId="0" borderId="7" xfId="0" quotePrefix="1" applyNumberFormat="1" applyFont="1" applyBorder="1" applyAlignment="1" applyProtection="1">
      <alignment horizontal="center" vertical="center"/>
      <protection locked="0"/>
    </xf>
    <xf numFmtId="8" fontId="3" fillId="0" borderId="8"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1" fillId="0" borderId="83" xfId="0" applyFont="1" applyBorder="1" applyAlignment="1" applyProtection="1">
      <alignment vertical="center" wrapText="1"/>
      <protection locked="0"/>
    </xf>
    <xf numFmtId="0" fontId="1" fillId="0" borderId="34" xfId="0" applyFont="1" applyBorder="1" applyAlignment="1" applyProtection="1">
      <alignment vertical="center"/>
      <protection locked="0"/>
    </xf>
    <xf numFmtId="8" fontId="3" fillId="4" borderId="8" xfId="0" applyNumberFormat="1"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8" fontId="1" fillId="0" borderId="8" xfId="0" applyNumberFormat="1" applyFont="1" applyBorder="1" applyAlignment="1" applyProtection="1">
      <alignment horizontal="right" vertical="center"/>
      <protection locked="0"/>
    </xf>
    <xf numFmtId="8" fontId="1" fillId="0" borderId="8" xfId="0" applyNumberFormat="1" applyFont="1" applyBorder="1" applyAlignment="1" applyProtection="1">
      <alignment horizontal="center" vertical="center"/>
      <protection locked="0"/>
    </xf>
    <xf numFmtId="0" fontId="3" fillId="0" borderId="42" xfId="0" applyFont="1" applyBorder="1" applyAlignment="1" applyProtection="1">
      <alignment vertical="center" wrapText="1"/>
      <protection locked="0"/>
    </xf>
    <xf numFmtId="0" fontId="3" fillId="0" borderId="86" xfId="0" applyFont="1" applyBorder="1" applyAlignment="1" applyProtection="1">
      <alignment vertical="center"/>
      <protection locked="0"/>
    </xf>
    <xf numFmtId="8" fontId="3" fillId="0" borderId="43" xfId="0" applyNumberFormat="1" applyFont="1" applyBorder="1" applyAlignment="1" applyProtection="1">
      <alignment horizontal="right" vertical="center"/>
      <protection locked="0"/>
    </xf>
    <xf numFmtId="164" fontId="3" fillId="0" borderId="87" xfId="0" applyNumberFormat="1" applyFont="1" applyBorder="1" applyAlignment="1" applyProtection="1">
      <alignment horizontal="center" vertical="center" wrapText="1"/>
      <protection locked="0"/>
    </xf>
    <xf numFmtId="0" fontId="3" fillId="0" borderId="88" xfId="0" applyFont="1" applyBorder="1" applyAlignment="1" applyProtection="1">
      <alignment horizontal="center" vertical="center" wrapText="1"/>
      <protection locked="0"/>
    </xf>
    <xf numFmtId="164" fontId="2" fillId="4" borderId="76" xfId="0" applyNumberFormat="1" applyFont="1" applyFill="1" applyBorder="1" applyAlignment="1" applyProtection="1">
      <alignment horizontal="center" vertical="center"/>
      <protection locked="0"/>
    </xf>
    <xf numFmtId="9" fontId="2" fillId="0" borderId="77" xfId="0" applyNumberFormat="1" applyFont="1" applyBorder="1" applyAlignment="1">
      <alignment horizontal="center" vertical="center"/>
    </xf>
    <xf numFmtId="0" fontId="2" fillId="0" borderId="78" xfId="0" applyFont="1" applyBorder="1" applyAlignment="1" applyProtection="1">
      <alignment horizontal="left" vertical="center"/>
      <protection locked="0"/>
    </xf>
    <xf numFmtId="164" fontId="2" fillId="0" borderId="46" xfId="0" applyNumberFormat="1" applyFont="1" applyBorder="1" applyAlignment="1" applyProtection="1">
      <alignment horizontal="center" vertical="center" wrapText="1"/>
      <protection locked="0"/>
    </xf>
    <xf numFmtId="164" fontId="2" fillId="0" borderId="43" xfId="0" applyNumberFormat="1" applyFont="1" applyBorder="1" applyAlignment="1" applyProtection="1">
      <alignment horizontal="center" vertical="center" wrapText="1"/>
      <protection locked="0"/>
    </xf>
    <xf numFmtId="9" fontId="2" fillId="0" borderId="44" xfId="0" applyNumberFormat="1"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2" borderId="89" xfId="0" applyFont="1" applyFill="1" applyBorder="1" applyAlignment="1" applyProtection="1">
      <alignment vertical="center" wrapText="1"/>
      <protection locked="0"/>
    </xf>
    <xf numFmtId="0" fontId="1" fillId="2" borderId="33" xfId="0" applyFont="1" applyFill="1" applyBorder="1" applyAlignment="1" applyProtection="1">
      <alignment vertical="center" wrapText="1"/>
      <protection locked="0"/>
    </xf>
    <xf numFmtId="0" fontId="3" fillId="0" borderId="90"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9" fontId="2" fillId="0" borderId="75" xfId="0" applyNumberFormat="1" applyFont="1" applyBorder="1" applyAlignment="1" applyProtection="1">
      <alignment horizontal="center" vertical="center" wrapText="1"/>
      <protection locked="0"/>
    </xf>
    <xf numFmtId="0" fontId="3" fillId="0" borderId="91" xfId="0" applyFont="1" applyBorder="1" applyAlignment="1" applyProtection="1">
      <alignment vertical="center" wrapText="1"/>
      <protection locked="0"/>
    </xf>
    <xf numFmtId="0" fontId="3" fillId="0" borderId="92"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9" fontId="2" fillId="0" borderId="41" xfId="0" applyNumberFormat="1" applyFont="1" applyBorder="1" applyAlignment="1" applyProtection="1">
      <alignment horizontal="center" vertical="center" wrapText="1"/>
      <protection locked="0"/>
    </xf>
    <xf numFmtId="9" fontId="2" fillId="0" borderId="7" xfId="0" applyNumberFormat="1" applyFont="1" applyBorder="1" applyAlignment="1" applyProtection="1">
      <alignment horizontal="center" vertical="center" wrapText="1"/>
      <protection locked="0"/>
    </xf>
    <xf numFmtId="0" fontId="3" fillId="0" borderId="64" xfId="0" applyFont="1" applyBorder="1" applyAlignment="1" applyProtection="1">
      <alignment vertical="center" wrapText="1"/>
      <protection locked="0"/>
    </xf>
    <xf numFmtId="0" fontId="3" fillId="0" borderId="32" xfId="0" applyFont="1" applyBorder="1" applyAlignment="1" applyProtection="1">
      <alignment vertical="center" wrapText="1"/>
      <protection locked="0"/>
    </xf>
    <xf numFmtId="8" fontId="3" fillId="0" borderId="31" xfId="0" quotePrefix="1" applyNumberFormat="1" applyFont="1" applyBorder="1" applyAlignment="1" applyProtection="1">
      <alignment horizontal="right" vertical="center"/>
      <protection locked="0"/>
    </xf>
    <xf numFmtId="9" fontId="3" fillId="0" borderId="31" xfId="0" quotePrefix="1" applyNumberFormat="1" applyFont="1" applyBorder="1" applyAlignment="1" applyProtection="1">
      <alignment horizontal="center" vertical="center"/>
      <protection locked="0"/>
    </xf>
    <xf numFmtId="164" fontId="3" fillId="0" borderId="13" xfId="0" applyNumberFormat="1" applyFont="1" applyBorder="1" applyAlignment="1" applyProtection="1">
      <alignment horizontal="center" vertical="center" wrapText="1"/>
      <protection locked="0"/>
    </xf>
    <xf numFmtId="8" fontId="3" fillId="0" borderId="31" xfId="0" quotePrefix="1" applyNumberFormat="1" applyFont="1" applyBorder="1" applyAlignment="1" applyProtection="1">
      <alignment horizontal="center" vertical="center"/>
      <protection locked="0"/>
    </xf>
    <xf numFmtId="8" fontId="3" fillId="4" borderId="31" xfId="0" quotePrefix="1" applyNumberFormat="1" applyFont="1" applyFill="1" applyBorder="1" applyAlignment="1" applyProtection="1">
      <alignment horizontal="center" vertical="center"/>
      <protection locked="0"/>
    </xf>
    <xf numFmtId="0" fontId="3" fillId="0" borderId="11" xfId="0" applyFont="1" applyBorder="1" applyAlignment="1" applyProtection="1">
      <alignment vertical="center" wrapText="1"/>
      <protection locked="0"/>
    </xf>
    <xf numFmtId="0" fontId="3" fillId="4" borderId="11" xfId="0" applyFont="1" applyFill="1" applyBorder="1" applyAlignment="1" applyProtection="1">
      <alignment vertical="center" wrapText="1"/>
      <protection locked="0"/>
    </xf>
    <xf numFmtId="0" fontId="3" fillId="0" borderId="93" xfId="0" applyFont="1" applyBorder="1" applyAlignment="1" applyProtection="1">
      <alignment vertical="center" wrapText="1"/>
      <protection locked="0"/>
    </xf>
    <xf numFmtId="0" fontId="3" fillId="0" borderId="86" xfId="0" applyFont="1" applyBorder="1" applyAlignment="1" applyProtection="1">
      <alignment vertical="center" wrapText="1"/>
      <protection locked="0"/>
    </xf>
    <xf numFmtId="164" fontId="3" fillId="0" borderId="94" xfId="0" applyNumberFormat="1" applyFont="1" applyBorder="1" applyAlignment="1" applyProtection="1">
      <alignment horizontal="right" vertical="center" wrapText="1"/>
      <protection locked="0"/>
    </xf>
    <xf numFmtId="0" fontId="3" fillId="0" borderId="95" xfId="0" applyFont="1" applyBorder="1" applyAlignment="1" applyProtection="1">
      <alignment horizontal="center" vertical="center" wrapText="1"/>
      <protection locked="0"/>
    </xf>
    <xf numFmtId="9" fontId="2" fillId="0" borderId="79" xfId="0" applyNumberFormat="1" applyFont="1" applyBorder="1" applyAlignment="1" applyProtection="1">
      <alignment horizontal="center" vertical="center" wrapText="1"/>
      <protection locked="0"/>
    </xf>
    <xf numFmtId="0" fontId="3" fillId="0" borderId="96" xfId="0" applyFont="1" applyBorder="1" applyAlignment="1" applyProtection="1">
      <alignment horizontal="center" vertical="center" wrapText="1"/>
      <protection locked="0"/>
    </xf>
    <xf numFmtId="0" fontId="3" fillId="2" borderId="60" xfId="0" applyFont="1" applyFill="1" applyBorder="1" applyAlignment="1" applyProtection="1">
      <alignment vertical="center"/>
      <protection locked="0"/>
    </xf>
    <xf numFmtId="0" fontId="3" fillId="2" borderId="18" xfId="0" applyFont="1" applyFill="1" applyBorder="1" applyAlignment="1" applyProtection="1">
      <alignment horizontal="center" vertical="center" wrapText="1"/>
      <protection locked="0"/>
    </xf>
    <xf numFmtId="0" fontId="2" fillId="0" borderId="97" xfId="0" applyFont="1" applyBorder="1" applyAlignment="1" applyProtection="1">
      <alignment vertical="center"/>
      <protection locked="0"/>
    </xf>
    <xf numFmtId="0" fontId="3" fillId="0" borderId="98" xfId="0" applyFont="1" applyBorder="1" applyAlignment="1" applyProtection="1">
      <alignment vertical="center" wrapText="1"/>
      <protection locked="0"/>
    </xf>
    <xf numFmtId="0" fontId="3" fillId="0" borderId="99" xfId="0" applyFont="1" applyBorder="1" applyAlignment="1" applyProtection="1">
      <alignment vertical="center" wrapText="1"/>
      <protection locked="0"/>
    </xf>
    <xf numFmtId="0" fontId="3" fillId="0" borderId="98" xfId="0" applyFont="1" applyBorder="1" applyAlignment="1" applyProtection="1">
      <alignment horizontal="left" vertical="center" wrapText="1"/>
      <protection locked="0"/>
    </xf>
    <xf numFmtId="0" fontId="3" fillId="0" borderId="99" xfId="0" applyFont="1" applyBorder="1" applyAlignment="1" applyProtection="1">
      <alignment horizontal="left" vertical="center" wrapText="1"/>
      <protection locked="0"/>
    </xf>
    <xf numFmtId="0" fontId="3" fillId="5" borderId="0" xfId="0" applyFont="1" applyFill="1" applyAlignment="1" applyProtection="1">
      <alignment vertical="center"/>
      <protection locked="0"/>
    </xf>
    <xf numFmtId="8" fontId="3" fillId="4" borderId="23" xfId="0" quotePrefix="1" applyNumberFormat="1" applyFont="1" applyFill="1" applyBorder="1" applyAlignment="1" applyProtection="1">
      <alignment horizontal="center" vertical="center"/>
      <protection locked="0"/>
    </xf>
    <xf numFmtId="9" fontId="3" fillId="0" borderId="0" xfId="0" applyNumberFormat="1" applyFont="1" applyAlignment="1">
      <alignment horizontal="center" vertical="center"/>
    </xf>
    <xf numFmtId="0" fontId="3" fillId="0" borderId="66" xfId="0" applyFont="1" applyBorder="1" applyAlignment="1" applyProtection="1">
      <alignment horizontal="left" vertical="center"/>
      <protection locked="0"/>
    </xf>
    <xf numFmtId="164" fontId="3" fillId="0" borderId="41" xfId="0" applyNumberFormat="1" applyFont="1" applyBorder="1" applyAlignment="1" applyProtection="1">
      <alignment horizontal="center" vertical="center" wrapText="1"/>
      <protection locked="0"/>
    </xf>
    <xf numFmtId="9" fontId="3" fillId="0" borderId="22" xfId="0" applyNumberFormat="1" applyFont="1" applyBorder="1" applyAlignment="1" applyProtection="1">
      <alignment horizontal="center" vertical="center" wrapText="1"/>
      <protection locked="0"/>
    </xf>
    <xf numFmtId="164" fontId="3" fillId="4" borderId="23" xfId="0" applyNumberFormat="1" applyFont="1" applyFill="1" applyBorder="1" applyAlignment="1" applyProtection="1">
      <alignment horizontal="center" vertical="center"/>
      <protection locked="0"/>
    </xf>
    <xf numFmtId="0" fontId="3" fillId="0" borderId="38"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164" fontId="3" fillId="4" borderId="1" xfId="0" applyNumberFormat="1" applyFont="1" applyFill="1" applyBorder="1" applyAlignment="1" applyProtection="1">
      <alignment horizontal="center" vertical="center" wrapText="1"/>
      <protection locked="0"/>
    </xf>
    <xf numFmtId="0" fontId="3" fillId="0" borderId="100" xfId="0" applyFont="1" applyBorder="1" applyAlignment="1">
      <alignment wrapText="1"/>
    </xf>
    <xf numFmtId="8" fontId="3" fillId="0" borderId="101" xfId="0" quotePrefix="1" applyNumberFormat="1" applyFont="1" applyBorder="1" applyAlignment="1" applyProtection="1">
      <alignment horizontal="center" vertical="center"/>
      <protection locked="0"/>
    </xf>
    <xf numFmtId="8" fontId="3" fillId="4" borderId="101" xfId="0" quotePrefix="1" applyNumberFormat="1" applyFont="1" applyFill="1" applyBorder="1" applyAlignment="1" applyProtection="1">
      <alignment horizontal="center" vertical="center"/>
      <protection locked="0"/>
    </xf>
    <xf numFmtId="9" fontId="3" fillId="0" borderId="95" xfId="0" quotePrefix="1" applyNumberFormat="1" applyFont="1" applyBorder="1" applyAlignment="1" applyProtection="1">
      <alignment horizontal="center" vertical="center"/>
      <protection locked="0"/>
    </xf>
    <xf numFmtId="0" fontId="3" fillId="0" borderId="87" xfId="0" applyFont="1" applyBorder="1" applyAlignment="1" applyProtection="1">
      <alignment horizontal="center" vertical="center" wrapText="1"/>
      <protection locked="0"/>
    </xf>
    <xf numFmtId="8" fontId="3" fillId="0" borderId="0" xfId="0" quotePrefix="1" applyNumberFormat="1" applyFont="1" applyAlignment="1" applyProtection="1">
      <alignment horizontal="right" vertical="center"/>
      <protection locked="0"/>
    </xf>
    <xf numFmtId="1" fontId="3" fillId="0" borderId="0" xfId="0" quotePrefix="1" applyNumberFormat="1" applyFont="1" applyAlignment="1" applyProtection="1">
      <alignment horizontal="center" vertical="center"/>
      <protection locked="0"/>
    </xf>
    <xf numFmtId="8" fontId="3" fillId="4" borderId="0" xfId="0" quotePrefix="1" applyNumberFormat="1" applyFont="1" applyFill="1" applyAlignment="1" applyProtection="1">
      <alignment horizontal="right" vertical="center"/>
      <protection locked="0"/>
    </xf>
    <xf numFmtId="0" fontId="1" fillId="0" borderId="34" xfId="0" applyFont="1" applyBorder="1" applyAlignment="1" applyProtection="1">
      <alignment vertical="center" wrapText="1"/>
      <protection locked="0"/>
    </xf>
    <xf numFmtId="0" fontId="1" fillId="0" borderId="31"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68" xfId="0" applyFont="1" applyBorder="1" applyAlignment="1" applyProtection="1">
      <alignment horizontal="center" vertical="center" wrapText="1"/>
      <protection locked="0"/>
    </xf>
    <xf numFmtId="6" fontId="3" fillId="0" borderId="7" xfId="0" applyNumberFormat="1" applyFont="1" applyBorder="1" applyAlignment="1" applyProtection="1">
      <alignment horizontal="center" vertical="center" wrapText="1"/>
      <protection locked="0"/>
    </xf>
    <xf numFmtId="8" fontId="3" fillId="0" borderId="7" xfId="0" applyNumberFormat="1" applyFont="1" applyBorder="1" applyAlignment="1" applyProtection="1">
      <alignment horizontal="center" vertical="center" wrapText="1"/>
      <protection locked="0"/>
    </xf>
    <xf numFmtId="0" fontId="2" fillId="5" borderId="0" xfId="0" applyFont="1" applyFill="1" applyAlignment="1" applyProtection="1">
      <alignment vertical="center"/>
      <protection locked="0"/>
    </xf>
    <xf numFmtId="0" fontId="2" fillId="0" borderId="66" xfId="0" applyFont="1" applyBorder="1" applyAlignment="1" applyProtection="1">
      <alignment horizontal="left" vertical="center" wrapText="1"/>
      <protection locked="0"/>
    </xf>
    <xf numFmtId="8" fontId="3" fillId="4" borderId="7" xfId="0" applyNumberFormat="1" applyFont="1" applyFill="1" applyBorder="1" applyAlignment="1" applyProtection="1">
      <alignment horizontal="center" vertical="center" wrapText="1"/>
      <protection locked="0"/>
    </xf>
    <xf numFmtId="6" fontId="3" fillId="0" borderId="43" xfId="0" applyNumberFormat="1" applyFont="1" applyBorder="1" applyAlignment="1" applyProtection="1">
      <alignment horizontal="center" vertical="center" wrapText="1"/>
      <protection locked="0"/>
    </xf>
    <xf numFmtId="8" fontId="3" fillId="0" borderId="43" xfId="0" applyNumberFormat="1" applyFont="1" applyBorder="1" applyAlignment="1" applyProtection="1">
      <alignment horizontal="center" vertical="center" wrapText="1"/>
      <protection locked="0"/>
    </xf>
    <xf numFmtId="8" fontId="3" fillId="0" borderId="8" xfId="0" applyNumberFormat="1" applyFont="1" applyBorder="1" applyAlignment="1" applyProtection="1">
      <alignment horizontal="center" vertical="center" wrapText="1"/>
      <protection locked="0"/>
    </xf>
    <xf numFmtId="164" fontId="2" fillId="0" borderId="53" xfId="0" applyNumberFormat="1" applyFont="1" applyBorder="1" applyAlignment="1" applyProtection="1">
      <alignment horizontal="center" vertical="center" wrapText="1"/>
      <protection locked="0"/>
    </xf>
    <xf numFmtId="164" fontId="2" fillId="0" borderId="8" xfId="0" applyNumberFormat="1" applyFont="1" applyBorder="1" applyAlignment="1" applyProtection="1">
      <alignment horizontal="center" vertical="center" wrapText="1"/>
      <protection locked="0"/>
    </xf>
    <xf numFmtId="9" fontId="2" fillId="0" borderId="52" xfId="0" applyNumberFormat="1" applyFont="1" applyBorder="1" applyAlignment="1" applyProtection="1">
      <alignment horizontal="center" vertical="center" wrapText="1"/>
      <protection locked="0"/>
    </xf>
    <xf numFmtId="9" fontId="2" fillId="0" borderId="102" xfId="0" applyNumberFormat="1" applyFont="1" applyBorder="1" applyAlignment="1">
      <alignment horizontal="center" vertical="center"/>
    </xf>
    <xf numFmtId="0" fontId="5" fillId="0" borderId="102" xfId="0" applyFont="1" applyBorder="1" applyAlignment="1" applyProtection="1">
      <alignment horizontal="left" vertical="center"/>
      <protection locked="0"/>
    </xf>
    <xf numFmtId="9" fontId="2" fillId="0" borderId="24" xfId="0" applyNumberFormat="1" applyFont="1" applyBorder="1" applyAlignment="1">
      <alignment horizontal="center" vertical="center"/>
    </xf>
    <xf numFmtId="0" fontId="2" fillId="0" borderId="24" xfId="0" applyFont="1" applyBorder="1" applyAlignment="1" applyProtection="1">
      <alignment horizontal="left" vertical="center"/>
      <protection locked="0"/>
    </xf>
    <xf numFmtId="0" fontId="3" fillId="0" borderId="47" xfId="0" applyFont="1" applyBorder="1" applyAlignment="1" applyProtection="1">
      <alignment vertical="center" wrapText="1"/>
      <protection locked="0"/>
    </xf>
    <xf numFmtId="0" fontId="3" fillId="0" borderId="103"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6" fontId="3" fillId="0" borderId="31" xfId="0" applyNumberFormat="1" applyFont="1" applyBorder="1" applyAlignment="1" applyProtection="1">
      <alignment horizontal="center" vertical="center" wrapText="1"/>
      <protection locked="0"/>
    </xf>
    <xf numFmtId="8" fontId="3" fillId="0" borderId="31" xfId="0" applyNumberFormat="1" applyFont="1" applyBorder="1" applyAlignment="1" applyProtection="1">
      <alignment horizontal="center" vertical="center" wrapText="1"/>
      <protection locked="0"/>
    </xf>
    <xf numFmtId="164" fontId="2" fillId="4" borderId="31" xfId="0" applyNumberFormat="1" applyFont="1" applyFill="1" applyBorder="1" applyAlignment="1" applyProtection="1">
      <alignment horizontal="center" vertical="center" wrapText="1"/>
      <protection locked="0"/>
    </xf>
    <xf numFmtId="164" fontId="2" fillId="4" borderId="23" xfId="0" applyNumberFormat="1" applyFont="1" applyFill="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protection locked="0"/>
    </xf>
    <xf numFmtId="0" fontId="1" fillId="0" borderId="47" xfId="0" applyFont="1" applyBorder="1" applyAlignment="1" applyProtection="1">
      <alignment vertical="center" wrapText="1"/>
      <protection locked="0"/>
    </xf>
    <xf numFmtId="0" fontId="1" fillId="0" borderId="103" xfId="0" applyFont="1" applyBorder="1" applyAlignment="1" applyProtection="1">
      <alignment vertical="center" wrapText="1"/>
      <protection locked="0"/>
    </xf>
    <xf numFmtId="0" fontId="3" fillId="0" borderId="31" xfId="0" applyFont="1" applyBorder="1" applyAlignment="1" applyProtection="1">
      <alignment horizontal="right" vertical="center" wrapText="1"/>
      <protection locked="0"/>
    </xf>
    <xf numFmtId="2" fontId="3" fillId="0" borderId="31" xfId="0" applyNumberFormat="1" applyFont="1" applyBorder="1" applyAlignment="1" applyProtection="1">
      <alignment horizontal="right" vertical="center" wrapText="1"/>
      <protection locked="0"/>
    </xf>
    <xf numFmtId="8" fontId="3" fillId="4" borderId="31" xfId="0" applyNumberFormat="1" applyFont="1" applyFill="1" applyBorder="1" applyAlignment="1" applyProtection="1">
      <alignment horizontal="center" vertical="center" wrapText="1"/>
      <protection locked="0"/>
    </xf>
    <xf numFmtId="0" fontId="3" fillId="0" borderId="85" xfId="0" applyFont="1" applyBorder="1" applyAlignment="1" applyProtection="1">
      <alignment vertical="center" wrapText="1"/>
      <protection locked="0"/>
    </xf>
    <xf numFmtId="2" fontId="3" fillId="0" borderId="7" xfId="0" applyNumberFormat="1" applyFont="1" applyBorder="1" applyAlignment="1" applyProtection="1">
      <alignment horizontal="center" vertical="center" wrapText="1"/>
      <protection locked="0"/>
    </xf>
    <xf numFmtId="0" fontId="1" fillId="0" borderId="84" xfId="0" applyFont="1" applyBorder="1" applyAlignment="1" applyProtection="1">
      <alignment vertical="center" wrapText="1"/>
      <protection locked="0"/>
    </xf>
    <xf numFmtId="0" fontId="1" fillId="0" borderId="85" xfId="0" applyFont="1" applyBorder="1" applyAlignment="1" applyProtection="1">
      <alignment vertical="center" wrapText="1"/>
      <protection locked="0"/>
    </xf>
    <xf numFmtId="0" fontId="3" fillId="0" borderId="7" xfId="0" applyFont="1" applyBorder="1" applyAlignment="1" applyProtection="1">
      <alignment horizontal="right" vertical="center" wrapText="1"/>
      <protection locked="0"/>
    </xf>
    <xf numFmtId="2" fontId="3" fillId="0" borderId="7" xfId="0" applyNumberFormat="1" applyFont="1" applyBorder="1" applyAlignment="1" applyProtection="1">
      <alignment horizontal="right" vertical="center" wrapText="1"/>
      <protection locked="0"/>
    </xf>
    <xf numFmtId="6" fontId="3" fillId="0" borderId="8" xfId="0" applyNumberFormat="1"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9" fontId="3" fillId="0" borderId="24" xfId="0" applyNumberFormat="1" applyFont="1" applyBorder="1" applyAlignment="1">
      <alignment horizontal="center" vertical="center"/>
    </xf>
    <xf numFmtId="0" fontId="3" fillId="0" borderId="24" xfId="0" applyFont="1" applyBorder="1" applyAlignment="1" applyProtection="1">
      <alignment horizontal="left" vertical="center"/>
      <protection locked="0"/>
    </xf>
    <xf numFmtId="0" fontId="3" fillId="0" borderId="24" xfId="0" applyFont="1" applyBorder="1" applyAlignment="1" applyProtection="1">
      <alignment horizontal="left" vertical="center" wrapText="1"/>
      <protection locked="0"/>
    </xf>
    <xf numFmtId="0" fontId="3" fillId="0" borderId="75" xfId="0" applyFont="1" applyBorder="1" applyAlignment="1" applyProtection="1">
      <alignment vertical="center" wrapText="1"/>
      <protection locked="0"/>
    </xf>
    <xf numFmtId="0" fontId="1" fillId="0" borderId="75" xfId="0" applyFont="1" applyBorder="1" applyAlignment="1" applyProtection="1">
      <alignment vertical="center" wrapText="1"/>
      <protection locked="0"/>
    </xf>
    <xf numFmtId="0" fontId="13" fillId="0" borderId="24" xfId="0" applyFont="1" applyBorder="1" applyAlignment="1" applyProtection="1">
      <alignment horizontal="left" vertical="center"/>
      <protection locked="0"/>
    </xf>
    <xf numFmtId="9" fontId="2" fillId="0" borderId="104" xfId="0" applyNumberFormat="1" applyFont="1" applyBorder="1" applyAlignment="1">
      <alignment horizontal="center" vertical="center"/>
    </xf>
    <xf numFmtId="0" fontId="3" fillId="0" borderId="104" xfId="0" applyFont="1" applyBorder="1" applyAlignment="1" applyProtection="1">
      <alignment horizontal="left" vertical="center"/>
      <protection locked="0"/>
    </xf>
    <xf numFmtId="6" fontId="3" fillId="0" borderId="0" xfId="0" applyNumberFormat="1" applyFont="1" applyAlignment="1" applyProtection="1">
      <alignment horizontal="center" vertical="center" wrapText="1"/>
      <protection locked="0"/>
    </xf>
    <xf numFmtId="8" fontId="3" fillId="0" borderId="0" xfId="0" applyNumberFormat="1" applyFont="1" applyAlignment="1" applyProtection="1">
      <alignment horizontal="center" vertical="center" wrapText="1"/>
      <protection locked="0"/>
    </xf>
    <xf numFmtId="9" fontId="3" fillId="0" borderId="0" xfId="0" quotePrefix="1" applyNumberFormat="1" applyFont="1" applyAlignment="1" applyProtection="1">
      <alignment horizontal="center" vertical="center"/>
      <protection locked="0"/>
    </xf>
    <xf numFmtId="8" fontId="3" fillId="0" borderId="0" xfId="0" quotePrefix="1" applyNumberFormat="1" applyFont="1" applyAlignment="1" applyProtection="1">
      <alignment horizontal="center" vertical="center"/>
      <protection locked="0"/>
    </xf>
    <xf numFmtId="8" fontId="3" fillId="4" borderId="0" xfId="0" quotePrefix="1" applyNumberFormat="1" applyFont="1" applyFill="1" applyAlignment="1" applyProtection="1">
      <alignment horizontal="center" vertical="center"/>
      <protection locked="0"/>
    </xf>
    <xf numFmtId="0" fontId="1" fillId="0" borderId="90"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8" fontId="3" fillId="4" borderId="7" xfId="0" applyNumberFormat="1" applyFont="1" applyFill="1" applyBorder="1" applyAlignment="1" applyProtection="1">
      <alignment horizontal="center" vertical="center"/>
      <protection locked="0"/>
    </xf>
    <xf numFmtId="0" fontId="13" fillId="0" borderId="19" xfId="0" applyFont="1" applyBorder="1" applyAlignment="1" applyProtection="1">
      <alignment horizontal="center" vertical="center" wrapText="1"/>
      <protection locked="0"/>
    </xf>
    <xf numFmtId="0" fontId="3" fillId="0" borderId="105" xfId="0" applyFont="1" applyBorder="1" applyAlignment="1" applyProtection="1">
      <alignment vertical="center" wrapText="1"/>
      <protection locked="0"/>
    </xf>
    <xf numFmtId="0" fontId="3" fillId="0" borderId="94" xfId="0" applyFont="1" applyBorder="1" applyAlignment="1" applyProtection="1">
      <alignment vertical="center" wrapText="1"/>
      <protection locked="0"/>
    </xf>
    <xf numFmtId="164" fontId="3" fillId="0" borderId="87" xfId="0" applyNumberFormat="1" applyFont="1" applyBorder="1" applyAlignment="1" applyProtection="1">
      <alignment horizontal="right" vertical="center" wrapText="1"/>
      <protection locked="0"/>
    </xf>
    <xf numFmtId="164" fontId="3" fillId="0" borderId="101" xfId="0" applyNumberFormat="1" applyFont="1" applyBorder="1" applyAlignment="1" applyProtection="1">
      <alignment horizontal="center" vertical="center" wrapText="1"/>
      <protection locked="0"/>
    </xf>
    <xf numFmtId="0" fontId="13" fillId="0" borderId="88" xfId="0" applyFont="1" applyBorder="1" applyAlignment="1" applyProtection="1">
      <alignment horizontal="center" vertical="center" wrapText="1"/>
      <protection locked="0"/>
    </xf>
    <xf numFmtId="0" fontId="3" fillId="0" borderId="77" xfId="0" applyFont="1" applyBorder="1" applyAlignment="1" applyProtection="1">
      <alignment horizontal="left" vertical="center" wrapText="1"/>
      <protection locked="0"/>
    </xf>
    <xf numFmtId="164" fontId="3" fillId="0" borderId="77" xfId="0" applyNumberFormat="1" applyFont="1" applyBorder="1" applyAlignment="1" applyProtection="1">
      <alignment horizontal="right" vertical="center" wrapText="1"/>
      <protection locked="0"/>
    </xf>
    <xf numFmtId="8" fontId="3" fillId="0" borderId="77" xfId="0" quotePrefix="1" applyNumberFormat="1" applyFont="1" applyBorder="1" applyAlignment="1" applyProtection="1">
      <alignment horizontal="right" vertical="center"/>
      <protection locked="0"/>
    </xf>
    <xf numFmtId="9" fontId="3" fillId="0" borderId="77" xfId="0" quotePrefix="1" applyNumberFormat="1" applyFont="1" applyBorder="1" applyAlignment="1" applyProtection="1">
      <alignment horizontal="center" vertical="center"/>
      <protection locked="0"/>
    </xf>
    <xf numFmtId="8" fontId="3" fillId="4" borderId="77" xfId="0" quotePrefix="1" applyNumberFormat="1" applyFont="1" applyFill="1" applyBorder="1" applyAlignment="1" applyProtection="1">
      <alignment horizontal="right" vertical="center"/>
      <protection locked="0"/>
    </xf>
    <xf numFmtId="0" fontId="3" fillId="0" borderId="77" xfId="0" applyFont="1" applyBorder="1" applyAlignment="1" applyProtection="1">
      <alignment horizontal="center" vertical="center" wrapText="1"/>
      <protection locked="0"/>
    </xf>
    <xf numFmtId="0" fontId="3" fillId="0" borderId="0" xfId="0" applyFont="1" applyAlignment="1">
      <alignment wrapText="1"/>
    </xf>
    <xf numFmtId="164" fontId="3" fillId="0" borderId="29" xfId="0" applyNumberFormat="1" applyFont="1" applyBorder="1" applyAlignment="1" applyProtection="1">
      <alignment horizontal="right" vertical="center" wrapText="1"/>
      <protection locked="0"/>
    </xf>
    <xf numFmtId="0" fontId="3" fillId="0" borderId="10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14" fillId="0" borderId="66" xfId="0" applyFont="1" applyBorder="1"/>
    <xf numFmtId="0" fontId="3" fillId="0" borderId="97" xfId="0" applyFont="1" applyBorder="1" applyAlignment="1" applyProtection="1">
      <alignment vertical="center" wrapText="1"/>
      <protection locked="0"/>
    </xf>
    <xf numFmtId="8" fontId="3" fillId="0" borderId="97" xfId="0" quotePrefix="1" applyNumberFormat="1" applyFont="1" applyBorder="1" applyAlignment="1" applyProtection="1">
      <alignment horizontal="right" vertical="center"/>
      <protection locked="0"/>
    </xf>
    <xf numFmtId="9" fontId="3" fillId="0" borderId="97" xfId="0" quotePrefix="1" applyNumberFormat="1" applyFont="1" applyBorder="1" applyAlignment="1" applyProtection="1">
      <alignment horizontal="center" vertical="center"/>
      <protection locked="0"/>
    </xf>
    <xf numFmtId="164" fontId="3" fillId="0" borderId="48" xfId="0" applyNumberFormat="1" applyFont="1" applyBorder="1" applyAlignment="1" applyProtection="1">
      <alignment horizontal="center" vertical="center" wrapText="1"/>
      <protection locked="0"/>
    </xf>
    <xf numFmtId="8" fontId="3" fillId="0" borderId="97" xfId="0" quotePrefix="1" applyNumberFormat="1" applyFont="1" applyBorder="1" applyAlignment="1" applyProtection="1">
      <alignment horizontal="center" vertical="center"/>
      <protection locked="0"/>
    </xf>
    <xf numFmtId="0" fontId="3" fillId="0" borderId="97" xfId="0" applyFont="1" applyBorder="1" applyAlignment="1" applyProtection="1">
      <alignment horizontal="left" vertical="center" wrapText="1"/>
      <protection locked="0"/>
    </xf>
    <xf numFmtId="164" fontId="3" fillId="0" borderId="97" xfId="0" applyNumberFormat="1" applyFont="1" applyBorder="1" applyAlignment="1" applyProtection="1">
      <alignment horizontal="right" vertical="center" wrapText="1"/>
      <protection locked="0"/>
    </xf>
    <xf numFmtId="8" fontId="3" fillId="4" borderId="97" xfId="0" quotePrefix="1" applyNumberFormat="1" applyFont="1" applyFill="1" applyBorder="1" applyAlignment="1" applyProtection="1">
      <alignment horizontal="right" vertical="center"/>
      <protection locked="0"/>
    </xf>
    <xf numFmtId="0" fontId="3" fillId="0" borderId="97"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164" fontId="3" fillId="0" borderId="31" xfId="0" applyNumberFormat="1" applyFont="1" applyBorder="1" applyAlignment="1" applyProtection="1">
      <alignment horizontal="right" vertical="center"/>
      <protection locked="0"/>
    </xf>
    <xf numFmtId="1" fontId="3" fillId="0" borderId="31" xfId="0" quotePrefix="1" applyNumberFormat="1" applyFont="1" applyBorder="1" applyAlignment="1" applyProtection="1">
      <alignment horizontal="center" vertical="center"/>
      <protection locked="0"/>
    </xf>
    <xf numFmtId="8" fontId="3" fillId="4" borderId="31" xfId="0" quotePrefix="1" applyNumberFormat="1" applyFont="1" applyFill="1" applyBorder="1" applyAlignment="1" applyProtection="1">
      <alignment horizontal="right" vertical="center"/>
      <protection locked="0"/>
    </xf>
    <xf numFmtId="0" fontId="3" fillId="0" borderId="3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164" fontId="3" fillId="0" borderId="8" xfId="0" applyNumberFormat="1" applyFont="1" applyBorder="1" applyAlignment="1" applyProtection="1">
      <alignment horizontal="right" vertical="center" wrapText="1"/>
      <protection locked="0"/>
    </xf>
    <xf numFmtId="1" fontId="3" fillId="0" borderId="8" xfId="0" quotePrefix="1" applyNumberFormat="1" applyFont="1" applyBorder="1" applyAlignment="1" applyProtection="1">
      <alignment horizontal="center" vertical="center"/>
      <protection locked="0"/>
    </xf>
    <xf numFmtId="8" fontId="3" fillId="4" borderId="8" xfId="0" quotePrefix="1" applyNumberFormat="1" applyFont="1" applyFill="1" applyBorder="1" applyAlignment="1" applyProtection="1">
      <alignment horizontal="right" vertical="center"/>
      <protection locked="0"/>
    </xf>
    <xf numFmtId="0" fontId="3" fillId="0" borderId="107" xfId="0" applyFont="1" applyBorder="1" applyAlignment="1" applyProtection="1">
      <alignment horizontal="center" vertical="center" wrapText="1"/>
      <protection locked="0"/>
    </xf>
    <xf numFmtId="0" fontId="9" fillId="0" borderId="66" xfId="0" applyFont="1" applyBorder="1" applyAlignment="1" applyProtection="1">
      <alignment horizontal="left" vertical="center"/>
      <protection locked="0"/>
    </xf>
    <xf numFmtId="1" fontId="3" fillId="0" borderId="75" xfId="0" quotePrefix="1" applyNumberFormat="1" applyFont="1" applyBorder="1" applyAlignment="1" applyProtection="1">
      <alignment horizontal="center" vertical="center"/>
      <protection locked="0"/>
    </xf>
    <xf numFmtId="9" fontId="15" fillId="0" borderId="7" xfId="0" quotePrefix="1"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164" fontId="9" fillId="4" borderId="23" xfId="0" applyNumberFormat="1" applyFont="1" applyFill="1" applyBorder="1" applyAlignment="1" applyProtection="1">
      <alignment horizontal="center" vertical="center"/>
      <protection locked="0"/>
    </xf>
    <xf numFmtId="9" fontId="9" fillId="0" borderId="0" xfId="0" applyNumberFormat="1" applyFont="1" applyAlignment="1">
      <alignment horizontal="center" vertical="center"/>
    </xf>
    <xf numFmtId="0" fontId="3" fillId="0" borderId="23" xfId="0" applyFont="1" applyBorder="1" applyAlignment="1" applyProtection="1">
      <alignment horizontal="left" vertical="center" wrapText="1"/>
      <protection locked="0"/>
    </xf>
    <xf numFmtId="164" fontId="3" fillId="0" borderId="0" xfId="0" applyNumberFormat="1" applyFont="1" applyAlignment="1" applyProtection="1">
      <alignment horizontal="center" vertical="center" wrapText="1"/>
      <protection locked="0"/>
    </xf>
    <xf numFmtId="9" fontId="3" fillId="0" borderId="48" xfId="0" quotePrefix="1" applyNumberFormat="1" applyFont="1" applyBorder="1" applyAlignment="1" applyProtection="1">
      <alignment horizontal="center" vertical="center"/>
      <protection locked="0"/>
    </xf>
    <xf numFmtId="8" fontId="3" fillId="0" borderId="48" xfId="0" quotePrefix="1" applyNumberFormat="1" applyFont="1" applyBorder="1" applyAlignment="1" applyProtection="1">
      <alignment horizontal="right" vertical="center"/>
      <protection locked="0"/>
    </xf>
    <xf numFmtId="8" fontId="3" fillId="4" borderId="48" xfId="0" quotePrefix="1" applyNumberFormat="1" applyFont="1" applyFill="1" applyBorder="1" applyAlignment="1" applyProtection="1">
      <alignment horizontal="right" vertical="center"/>
      <protection locked="0"/>
    </xf>
    <xf numFmtId="0" fontId="3" fillId="0" borderId="11" xfId="0" applyFont="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1" fillId="0" borderId="13" xfId="0" applyFont="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1" fontId="1" fillId="0" borderId="0" xfId="0" applyNumberFormat="1" applyFont="1" applyAlignment="1" applyProtection="1">
      <alignment horizontal="center" vertical="center" wrapText="1"/>
      <protection locked="0"/>
    </xf>
    <xf numFmtId="164" fontId="3" fillId="0" borderId="31" xfId="0" applyNumberFormat="1" applyFont="1" applyBorder="1" applyAlignment="1" applyProtection="1">
      <alignment horizontal="center" vertical="center" wrapText="1"/>
      <protection locked="0"/>
    </xf>
    <xf numFmtId="164" fontId="3" fillId="0" borderId="31" xfId="0" quotePrefix="1" applyNumberFormat="1" applyFont="1" applyBorder="1" applyAlignment="1" applyProtection="1">
      <alignment horizontal="center" vertical="center"/>
      <protection locked="0"/>
    </xf>
    <xf numFmtId="164" fontId="3" fillId="0" borderId="7" xfId="0" quotePrefix="1" applyNumberFormat="1" applyFont="1" applyBorder="1" applyAlignment="1" applyProtection="1">
      <alignment horizontal="center" vertical="center"/>
      <protection locked="0"/>
    </xf>
    <xf numFmtId="164" fontId="3" fillId="0" borderId="0" xfId="0" quotePrefix="1" applyNumberFormat="1" applyFont="1" applyAlignment="1" applyProtection="1">
      <alignment horizontal="center" vertical="center"/>
      <protection locked="0"/>
    </xf>
    <xf numFmtId="164" fontId="3" fillId="0" borderId="8" xfId="0" applyNumberFormat="1" applyFont="1" applyBorder="1" applyAlignment="1" applyProtection="1">
      <alignment horizontal="center" vertical="center" wrapText="1"/>
      <protection locked="0"/>
    </xf>
    <xf numFmtId="164" fontId="3" fillId="0" borderId="8" xfId="0" quotePrefix="1" applyNumberFormat="1"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1" fillId="0" borderId="48" xfId="0" applyFont="1" applyBorder="1" applyAlignment="1" applyProtection="1">
      <alignment vertical="center" wrapText="1"/>
      <protection locked="0"/>
    </xf>
    <xf numFmtId="0" fontId="1" fillId="4" borderId="48" xfId="0" applyFont="1" applyFill="1" applyBorder="1" applyAlignment="1" applyProtection="1">
      <alignment vertical="center" wrapText="1"/>
      <protection locked="0"/>
    </xf>
    <xf numFmtId="0" fontId="1" fillId="0" borderId="49" xfId="0" applyFont="1" applyBorder="1" applyAlignment="1" applyProtection="1">
      <alignment vertical="center" wrapText="1"/>
      <protection locked="0"/>
    </xf>
    <xf numFmtId="164" fontId="3" fillId="0" borderId="43" xfId="0" quotePrefix="1" applyNumberFormat="1"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0" borderId="23" xfId="0" applyFont="1" applyBorder="1" applyAlignment="1" applyProtection="1">
      <alignment vertical="center" wrapText="1"/>
      <protection locked="0"/>
    </xf>
    <xf numFmtId="0" fontId="1" fillId="4" borderId="0" xfId="0" applyFont="1" applyFill="1" applyAlignment="1" applyProtection="1">
      <alignment vertical="center" wrapText="1"/>
      <protection locked="0"/>
    </xf>
    <xf numFmtId="0" fontId="1" fillId="0" borderId="24" xfId="0" applyFont="1" applyBorder="1" applyAlignment="1" applyProtection="1">
      <alignment vertical="center" wrapText="1"/>
      <protection locked="0"/>
    </xf>
    <xf numFmtId="0" fontId="3" fillId="4" borderId="97" xfId="0" applyFont="1" applyFill="1" applyBorder="1" applyAlignment="1" applyProtection="1">
      <alignment vertical="center" wrapText="1"/>
      <protection locked="0"/>
    </xf>
    <xf numFmtId="0" fontId="3" fillId="0" borderId="108" xfId="0" applyFont="1" applyBorder="1" applyAlignment="1" applyProtection="1">
      <alignment vertical="center" wrapText="1"/>
      <protection locked="0"/>
    </xf>
    <xf numFmtId="0" fontId="1" fillId="0" borderId="97" xfId="0" applyFont="1" applyBorder="1" applyAlignment="1" applyProtection="1">
      <alignment vertical="center"/>
      <protection locked="0"/>
    </xf>
    <xf numFmtId="0" fontId="1" fillId="0" borderId="97" xfId="0" applyFont="1" applyBorder="1" applyAlignment="1" applyProtection="1">
      <alignment horizontal="right" vertical="center"/>
      <protection locked="0"/>
    </xf>
    <xf numFmtId="1" fontId="1" fillId="0" borderId="97" xfId="0" applyNumberFormat="1" applyFont="1" applyBorder="1" applyAlignment="1" applyProtection="1">
      <alignment vertical="center"/>
      <protection locked="0"/>
    </xf>
    <xf numFmtId="0" fontId="1" fillId="4" borderId="97" xfId="0" applyFont="1" applyFill="1" applyBorder="1" applyAlignment="1" applyProtection="1">
      <alignment horizontal="right" vertical="center"/>
      <protection locked="0"/>
    </xf>
    <xf numFmtId="0" fontId="1" fillId="0" borderId="109" xfId="0"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1" fontId="3" fillId="0" borderId="7" xfId="0" applyNumberFormat="1" applyFont="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3" fillId="0" borderId="97" xfId="0" applyFont="1" applyBorder="1" applyAlignment="1" applyProtection="1">
      <alignment horizontal="right" vertical="center" wrapText="1"/>
      <protection locked="0"/>
    </xf>
    <xf numFmtId="1" fontId="3" fillId="0" borderId="97" xfId="0" applyNumberFormat="1" applyFont="1" applyBorder="1" applyAlignment="1" applyProtection="1">
      <alignment vertical="center" wrapText="1"/>
      <protection locked="0"/>
    </xf>
    <xf numFmtId="0" fontId="3" fillId="4" borderId="97" xfId="0" applyFont="1" applyFill="1" applyBorder="1" applyAlignment="1" applyProtection="1">
      <alignment horizontal="right" vertical="center" wrapText="1"/>
      <protection locked="0"/>
    </xf>
    <xf numFmtId="0" fontId="3" fillId="0" borderId="109" xfId="0" applyFont="1" applyBorder="1" applyAlignment="1" applyProtection="1">
      <alignment vertical="center" wrapText="1"/>
      <protection locked="0"/>
    </xf>
    <xf numFmtId="0" fontId="3" fillId="0" borderId="97" xfId="0" applyFont="1" applyBorder="1" applyAlignment="1" applyProtection="1">
      <alignment horizontal="right" vertical="center"/>
      <protection locked="0"/>
    </xf>
    <xf numFmtId="1" fontId="3" fillId="0" borderId="97" xfId="0" applyNumberFormat="1" applyFont="1" applyBorder="1" applyAlignment="1" applyProtection="1">
      <alignment vertical="center"/>
      <protection locked="0"/>
    </xf>
    <xf numFmtId="0" fontId="3" fillId="4" borderId="97" xfId="0" applyFont="1" applyFill="1" applyBorder="1" applyAlignment="1" applyProtection="1">
      <alignment horizontal="right" vertical="center"/>
      <protection locked="0"/>
    </xf>
    <xf numFmtId="0" fontId="3" fillId="0" borderId="97" xfId="0" applyFont="1" applyBorder="1" applyAlignment="1" applyProtection="1">
      <alignment vertical="center"/>
      <protection locked="0"/>
    </xf>
    <xf numFmtId="0" fontId="3" fillId="0" borderId="109" xfId="0" applyFont="1" applyBorder="1" applyAlignment="1" applyProtection="1">
      <alignment vertical="center"/>
      <protection locked="0"/>
    </xf>
    <xf numFmtId="0" fontId="1" fillId="0" borderId="34" xfId="0" applyFont="1" applyBorder="1" applyAlignment="1" applyProtection="1">
      <alignment horizontal="left" vertical="center"/>
      <protection locked="0"/>
    </xf>
    <xf numFmtId="0" fontId="1" fillId="0" borderId="7" xfId="0" applyFont="1" applyBorder="1" applyAlignment="1" applyProtection="1">
      <alignment horizontal="right" vertical="center"/>
      <protection locked="0"/>
    </xf>
    <xf numFmtId="1" fontId="1" fillId="0" borderId="7" xfId="0" applyNumberFormat="1" applyFont="1" applyBorder="1" applyAlignment="1" applyProtection="1">
      <alignment horizontal="left" vertical="center"/>
      <protection locked="0"/>
    </xf>
    <xf numFmtId="0" fontId="1" fillId="4" borderId="7" xfId="0" applyFont="1" applyFill="1" applyBorder="1" applyAlignment="1" applyProtection="1">
      <alignment horizontal="right" vertical="center"/>
      <protection locked="0"/>
    </xf>
    <xf numFmtId="0" fontId="1" fillId="0" borderId="7" xfId="0" applyFont="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5" fillId="0" borderId="7" xfId="0" applyFont="1" applyBorder="1" applyAlignment="1" applyProtection="1">
      <alignment vertical="center"/>
      <protection locked="0"/>
    </xf>
    <xf numFmtId="0" fontId="3" fillId="0" borderId="53" xfId="0" applyFont="1" applyBorder="1" applyAlignment="1" applyProtection="1">
      <alignment vertical="center" wrapText="1"/>
      <protection locked="0"/>
    </xf>
    <xf numFmtId="0" fontId="1" fillId="0" borderId="7" xfId="0" applyFont="1" applyBorder="1" applyAlignment="1" applyProtection="1">
      <alignment horizontal="center" vertical="center"/>
      <protection locked="0"/>
    </xf>
    <xf numFmtId="164" fontId="3" fillId="0" borderId="7" xfId="0" applyNumberFormat="1" applyFont="1" applyBorder="1" applyAlignment="1" applyProtection="1">
      <alignment horizontal="right" vertical="center"/>
      <protection locked="0"/>
    </xf>
    <xf numFmtId="0" fontId="9" fillId="0" borderId="66" xfId="0" applyFont="1" applyBorder="1" applyAlignment="1" applyProtection="1">
      <alignment horizontal="left" vertical="center" wrapText="1"/>
      <protection locked="0"/>
    </xf>
    <xf numFmtId="0" fontId="3" fillId="0" borderId="110" xfId="0" applyFont="1" applyBorder="1" applyAlignment="1" applyProtection="1">
      <alignment vertical="center" wrapText="1"/>
      <protection locked="0"/>
    </xf>
    <xf numFmtId="0" fontId="3" fillId="0" borderId="67"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5" fillId="0" borderId="7" xfId="0" applyFont="1" applyBorder="1" applyAlignment="1" applyProtection="1">
      <alignment horizontal="left" vertical="center"/>
      <protection locked="0"/>
    </xf>
    <xf numFmtId="0" fontId="3" fillId="0" borderId="111" xfId="0" applyFont="1" applyBorder="1" applyAlignment="1" applyProtection="1">
      <alignment vertical="center" wrapText="1"/>
      <protection locked="0"/>
    </xf>
    <xf numFmtId="164" fontId="3" fillId="0" borderId="43" xfId="0" applyNumberFormat="1" applyFont="1" applyBorder="1" applyAlignment="1" applyProtection="1">
      <alignment horizontal="right" vertical="center"/>
      <protection locked="0"/>
    </xf>
    <xf numFmtId="0" fontId="9" fillId="0" borderId="78" xfId="0" applyFont="1" applyBorder="1" applyAlignment="1" applyProtection="1">
      <alignment horizontal="left" vertical="center" wrapText="1"/>
      <protection locked="0"/>
    </xf>
    <xf numFmtId="0" fontId="3" fillId="4" borderId="0" xfId="0" applyFont="1" applyFill="1" applyAlignment="1" applyProtection="1">
      <alignment vertical="center"/>
      <protection locked="0"/>
    </xf>
    <xf numFmtId="0" fontId="1" fillId="2" borderId="80" xfId="0" applyFont="1" applyFill="1" applyBorder="1" applyAlignment="1" applyProtection="1">
      <alignment vertical="center" wrapText="1"/>
      <protection locked="0"/>
    </xf>
    <xf numFmtId="0" fontId="1" fillId="2" borderId="112" xfId="0" applyFont="1" applyFill="1" applyBorder="1" applyAlignment="1" applyProtection="1">
      <alignment vertical="center" wrapText="1"/>
      <protection locked="0"/>
    </xf>
    <xf numFmtId="0" fontId="1" fillId="0" borderId="113" xfId="0" applyFont="1" applyBorder="1" applyAlignment="1" applyProtection="1">
      <alignment vertical="center" wrapText="1"/>
      <protection locked="0"/>
    </xf>
    <xf numFmtId="0" fontId="3" fillId="0" borderId="77" xfId="0" applyFont="1" applyBorder="1" applyAlignment="1" applyProtection="1">
      <alignment horizontal="left" vertical="center"/>
      <protection locked="0"/>
    </xf>
    <xf numFmtId="164" fontId="3" fillId="0" borderId="77" xfId="0" applyNumberFormat="1" applyFont="1" applyBorder="1" applyAlignment="1" applyProtection="1">
      <alignment horizontal="right" vertical="center"/>
      <protection locked="0"/>
    </xf>
    <xf numFmtId="164" fontId="3" fillId="0" borderId="77" xfId="0" applyNumberFormat="1" applyFont="1" applyBorder="1" applyAlignment="1" applyProtection="1">
      <alignment horizontal="center" vertical="center" wrapText="1"/>
      <protection locked="0"/>
    </xf>
    <xf numFmtId="8" fontId="3" fillId="0" borderId="77" xfId="0" quotePrefix="1" applyNumberFormat="1" applyFont="1" applyBorder="1" applyAlignment="1" applyProtection="1">
      <alignment horizontal="center" vertical="center"/>
      <protection locked="0"/>
    </xf>
    <xf numFmtId="8" fontId="3" fillId="4" borderId="77" xfId="0" quotePrefix="1" applyNumberFormat="1" applyFont="1" applyFill="1" applyBorder="1" applyAlignment="1" applyProtection="1">
      <alignment horizontal="center" vertical="center"/>
      <protection locked="0"/>
    </xf>
    <xf numFmtId="0" fontId="1" fillId="0" borderId="83" xfId="0" applyFont="1" applyBorder="1" applyAlignment="1" applyProtection="1">
      <alignment horizontal="left" vertical="center" wrapText="1"/>
      <protection locked="0"/>
    </xf>
    <xf numFmtId="0" fontId="3" fillId="0" borderId="97" xfId="0" applyFont="1" applyBorder="1" applyAlignment="1" applyProtection="1">
      <alignment horizontal="center" vertical="center"/>
      <protection locked="0"/>
    </xf>
    <xf numFmtId="1" fontId="3" fillId="0" borderId="97" xfId="0" applyNumberFormat="1" applyFont="1" applyBorder="1" applyAlignment="1" applyProtection="1">
      <alignment horizontal="center" vertical="center"/>
      <protection locked="0"/>
    </xf>
    <xf numFmtId="0" fontId="3" fillId="0" borderId="109" xfId="0" applyFont="1" applyBorder="1" applyAlignment="1" applyProtection="1">
      <alignment horizontal="center" vertical="center"/>
      <protection locked="0"/>
    </xf>
    <xf numFmtId="0" fontId="1" fillId="0" borderId="41" xfId="0" applyFont="1" applyBorder="1" applyAlignment="1" applyProtection="1">
      <alignment horizontal="left" vertical="center" wrapText="1"/>
      <protection locked="0"/>
    </xf>
    <xf numFmtId="0" fontId="1" fillId="0" borderId="97" xfId="0" applyFont="1" applyBorder="1" applyAlignment="1" applyProtection="1">
      <alignment horizontal="center" vertical="center"/>
      <protection locked="0"/>
    </xf>
    <xf numFmtId="8" fontId="3" fillId="0" borderId="7" xfId="0" applyNumberFormat="1" applyFont="1" applyBorder="1" applyAlignment="1" applyProtection="1">
      <alignment horizontal="right" vertical="center" wrapText="1"/>
      <protection locked="0"/>
    </xf>
    <xf numFmtId="8" fontId="3" fillId="0" borderId="7"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 fillId="4" borderId="0" xfId="0" applyFont="1" applyFill="1" applyAlignment="1" applyProtection="1">
      <alignment vertical="center"/>
      <protection locked="0"/>
    </xf>
    <xf numFmtId="0" fontId="1" fillId="0" borderId="24" xfId="0" applyFont="1" applyBorder="1" applyAlignment="1" applyProtection="1">
      <alignment vertical="center"/>
      <protection locked="0"/>
    </xf>
    <xf numFmtId="164" fontId="3" fillId="0" borderId="7" xfId="0" applyNumberFormat="1" applyFont="1" applyBorder="1" applyAlignment="1" applyProtection="1">
      <alignment horizontal="center" vertical="center"/>
      <protection locked="0"/>
    </xf>
    <xf numFmtId="164" fontId="3" fillId="0" borderId="8" xfId="0" applyNumberFormat="1" applyFont="1" applyBorder="1" applyAlignment="1" applyProtection="1">
      <alignment horizontal="center" vertical="center"/>
      <protection locked="0"/>
    </xf>
    <xf numFmtId="164" fontId="3" fillId="0" borderId="43" xfId="0" applyNumberFormat="1" applyFont="1" applyBorder="1" applyAlignment="1" applyProtection="1">
      <alignment horizontal="center" vertical="center"/>
      <protection locked="0"/>
    </xf>
    <xf numFmtId="0" fontId="1" fillId="2" borderId="30" xfId="0" applyFont="1" applyFill="1" applyBorder="1" applyAlignment="1" applyProtection="1">
      <alignment horizontal="right" vertical="center" wrapText="1"/>
      <protection locked="0"/>
    </xf>
    <xf numFmtId="1" fontId="1" fillId="2" borderId="30" xfId="0" applyNumberFormat="1"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2" fillId="2" borderId="51" xfId="0" applyFont="1" applyFill="1" applyBorder="1" applyAlignment="1" applyProtection="1">
      <alignment horizontal="center" vertical="center" wrapText="1"/>
      <protection locked="0"/>
    </xf>
    <xf numFmtId="0" fontId="1" fillId="0" borderId="41" xfId="0" applyFont="1" applyBorder="1" applyAlignment="1" applyProtection="1">
      <alignment vertical="center" wrapText="1"/>
      <protection locked="0"/>
    </xf>
    <xf numFmtId="0" fontId="1" fillId="0" borderId="7" xfId="0" applyFont="1" applyBorder="1" applyAlignment="1" applyProtection="1">
      <alignment vertical="center"/>
      <protection locked="0"/>
    </xf>
    <xf numFmtId="0" fontId="3" fillId="4" borderId="7" xfId="0" applyFont="1" applyFill="1" applyBorder="1" applyAlignment="1" applyProtection="1">
      <alignment horizontal="right" vertical="center"/>
      <protection locked="0"/>
    </xf>
    <xf numFmtId="0" fontId="1" fillId="0" borderId="7" xfId="0" applyFont="1" applyBorder="1" applyAlignment="1" applyProtection="1">
      <alignment vertical="center" wrapText="1"/>
      <protection locked="0"/>
    </xf>
    <xf numFmtId="0" fontId="3" fillId="0" borderId="41" xfId="0" applyFont="1" applyBorder="1" applyAlignment="1" applyProtection="1">
      <alignment vertical="center" wrapText="1"/>
      <protection locked="0"/>
    </xf>
    <xf numFmtId="9" fontId="2" fillId="0" borderId="24" xfId="0" applyNumberFormat="1" applyFont="1" applyBorder="1" applyAlignment="1" applyProtection="1">
      <alignment horizontal="left" vertical="center"/>
      <protection locked="0"/>
    </xf>
    <xf numFmtId="0" fontId="2" fillId="0" borderId="41" xfId="0" applyFont="1" applyBorder="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46" xfId="0" applyFont="1" applyBorder="1" applyAlignment="1" applyProtection="1">
      <alignment vertical="center" wrapText="1"/>
      <protection locked="0"/>
    </xf>
    <xf numFmtId="0" fontId="2" fillId="0" borderId="104" xfId="0" applyFont="1" applyBorder="1" applyAlignment="1" applyProtection="1">
      <alignment horizontal="left" vertical="center"/>
      <protection locked="0"/>
    </xf>
    <xf numFmtId="0" fontId="2" fillId="0" borderId="77" xfId="0" applyFont="1" applyBorder="1" applyAlignment="1" applyProtection="1">
      <alignment vertical="center" wrapText="1"/>
      <protection locked="0"/>
    </xf>
    <xf numFmtId="8" fontId="3" fillId="0" borderId="77" xfId="0" applyNumberFormat="1" applyFont="1" applyBorder="1" applyAlignment="1" applyProtection="1">
      <alignment horizontal="right" vertical="center"/>
      <protection locked="0"/>
    </xf>
    <xf numFmtId="0" fontId="3" fillId="0" borderId="7" xfId="0" applyFont="1" applyBorder="1" applyAlignment="1" applyProtection="1">
      <alignment horizontal="left" vertical="center"/>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protection locked="0"/>
    </xf>
    <xf numFmtId="8" fontId="3" fillId="0" borderId="8" xfId="0" quotePrefix="1" applyNumberFormat="1" applyFont="1" applyBorder="1" applyAlignment="1" applyProtection="1">
      <alignment horizontal="right" vertical="center" wrapText="1"/>
      <protection locked="0"/>
    </xf>
    <xf numFmtId="0" fontId="3" fillId="0" borderId="84"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8" fontId="3" fillId="0" borderId="31" xfId="0" applyNumberFormat="1" applyFont="1" applyBorder="1" applyAlignment="1" applyProtection="1">
      <alignment horizontal="center" vertical="center"/>
      <protection locked="0"/>
    </xf>
    <xf numFmtId="0" fontId="3" fillId="0" borderId="34" xfId="0" applyFont="1" applyBorder="1" applyAlignment="1" applyProtection="1">
      <alignment horizontal="left" vertical="center" wrapText="1"/>
      <protection locked="0"/>
    </xf>
    <xf numFmtId="0" fontId="3" fillId="0" borderId="114" xfId="0" applyFont="1" applyBorder="1" applyAlignment="1" applyProtection="1">
      <alignment horizontal="center" vertical="center" wrapText="1"/>
      <protection locked="0"/>
    </xf>
    <xf numFmtId="0" fontId="2" fillId="6" borderId="0" xfId="0" applyFont="1" applyFill="1" applyAlignment="1" applyProtection="1">
      <alignment vertical="center"/>
      <protection locked="0"/>
    </xf>
    <xf numFmtId="0" fontId="3" fillId="0" borderId="0" xfId="0" applyFont="1" applyAlignment="1" applyProtection="1">
      <alignment horizontal="left" vertical="center"/>
      <protection locked="0"/>
    </xf>
    <xf numFmtId="8" fontId="3" fillId="0" borderId="0" xfId="0" applyNumberFormat="1" applyFont="1" applyAlignment="1" applyProtection="1">
      <alignment horizontal="right" vertical="center"/>
      <protection locked="0"/>
    </xf>
    <xf numFmtId="0" fontId="13" fillId="0" borderId="22" xfId="0" applyFont="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vertical="center"/>
      <protection locked="0"/>
    </xf>
    <xf numFmtId="8" fontId="3" fillId="0" borderId="5" xfId="0" applyNumberFormat="1" applyFont="1" applyBorder="1" applyAlignment="1" applyProtection="1">
      <alignment horizontal="right" vertical="center"/>
      <protection locked="0"/>
    </xf>
    <xf numFmtId="8" fontId="3" fillId="0" borderId="5" xfId="0" quotePrefix="1" applyNumberFormat="1" applyFont="1" applyBorder="1" applyAlignment="1" applyProtection="1">
      <alignment horizontal="right" vertical="center"/>
      <protection locked="0"/>
    </xf>
    <xf numFmtId="9" fontId="3" fillId="0" borderId="5" xfId="0" quotePrefix="1"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wrapText="1"/>
      <protection locked="0"/>
    </xf>
    <xf numFmtId="8" fontId="3" fillId="0" borderId="5" xfId="0" quotePrefix="1" applyNumberFormat="1" applyFont="1" applyBorder="1" applyAlignment="1" applyProtection="1">
      <alignment horizontal="center" vertical="center"/>
      <protection locked="0"/>
    </xf>
    <xf numFmtId="8" fontId="3" fillId="4" borderId="5" xfId="0" quotePrefix="1" applyNumberFormat="1"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right" vertical="center" wrapText="1"/>
      <protection locked="0"/>
    </xf>
    <xf numFmtId="1" fontId="1" fillId="2" borderId="0" xfId="0" applyNumberFormat="1"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4" borderId="3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Alignment="1">
      <alignment vertical="center"/>
    </xf>
    <xf numFmtId="0" fontId="16" fillId="0" borderId="75" xfId="0" applyFont="1" applyBorder="1" applyAlignment="1" applyProtection="1">
      <alignment vertical="center" wrapText="1"/>
      <protection locked="0"/>
    </xf>
    <xf numFmtId="0" fontId="16" fillId="0" borderId="34" xfId="0" applyFont="1" applyBorder="1" applyAlignment="1" applyProtection="1">
      <alignment vertical="center" wrapText="1"/>
      <protection locked="0"/>
    </xf>
    <xf numFmtId="0" fontId="16" fillId="0" borderId="7" xfId="0" applyFont="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8" fontId="3" fillId="0" borderId="0" xfId="0" applyNumberFormat="1" applyFont="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164" fontId="3" fillId="4" borderId="0" xfId="0" applyNumberFormat="1" applyFont="1" applyFill="1" applyAlignment="1" applyProtection="1">
      <alignment horizontal="center" vertical="center"/>
      <protection locked="0"/>
    </xf>
    <xf numFmtId="164" fontId="2" fillId="4" borderId="23" xfId="0" applyNumberFormat="1" applyFont="1" applyFill="1" applyBorder="1" applyAlignment="1">
      <alignment horizontal="center" vertical="center"/>
    </xf>
    <xf numFmtId="0" fontId="2" fillId="0" borderId="66" xfId="0" applyFont="1" applyBorder="1" applyAlignment="1">
      <alignment horizontal="left" vertical="center"/>
    </xf>
    <xf numFmtId="0" fontId="1" fillId="4" borderId="7" xfId="0" applyFont="1" applyFill="1" applyBorder="1" applyAlignment="1" applyProtection="1">
      <alignment vertical="center" wrapText="1"/>
      <protection locked="0"/>
    </xf>
    <xf numFmtId="164" fontId="3" fillId="4" borderId="7" xfId="0" applyNumberFormat="1" applyFont="1" applyFill="1" applyBorder="1" applyAlignment="1" applyProtection="1">
      <alignment horizontal="center" vertical="center"/>
      <protection locked="0"/>
    </xf>
    <xf numFmtId="164" fontId="3" fillId="4" borderId="7" xfId="0" quotePrefix="1" applyNumberFormat="1" applyFont="1" applyFill="1" applyBorder="1" applyAlignment="1" applyProtection="1">
      <alignment horizontal="center" vertical="center"/>
      <protection locked="0"/>
    </xf>
    <xf numFmtId="8" fontId="9" fillId="0" borderId="7" xfId="0" applyNumberFormat="1" applyFont="1" applyBorder="1" applyAlignment="1" applyProtection="1">
      <alignment horizontal="right" vertical="center"/>
      <protection locked="0"/>
    </xf>
    <xf numFmtId="8" fontId="9" fillId="0" borderId="7" xfId="0" quotePrefix="1" applyNumberFormat="1" applyFont="1" applyBorder="1" applyAlignment="1" applyProtection="1">
      <alignment horizontal="right" vertical="center"/>
      <protection locked="0"/>
    </xf>
    <xf numFmtId="9" fontId="9" fillId="0" borderId="7" xfId="0" quotePrefix="1" applyNumberFormat="1" applyFont="1" applyBorder="1" applyAlignment="1" applyProtection="1">
      <alignment horizontal="center" vertical="center"/>
      <protection locked="0"/>
    </xf>
    <xf numFmtId="164" fontId="9" fillId="0" borderId="7" xfId="0" applyNumberFormat="1" applyFont="1" applyBorder="1" applyAlignment="1" applyProtection="1">
      <alignment horizontal="center" vertical="center" wrapText="1"/>
      <protection locked="0"/>
    </xf>
    <xf numFmtId="8" fontId="9" fillId="0" borderId="7" xfId="0" quotePrefix="1" applyNumberFormat="1" applyFont="1" applyBorder="1" applyAlignment="1" applyProtection="1">
      <alignment horizontal="center" vertical="center"/>
      <protection locked="0"/>
    </xf>
    <xf numFmtId="0" fontId="3" fillId="0" borderId="0" xfId="0" applyFont="1" applyAlignment="1">
      <alignment vertical="center"/>
    </xf>
    <xf numFmtId="164" fontId="3" fillId="4" borderId="23" xfId="0" applyNumberFormat="1" applyFont="1" applyFill="1" applyBorder="1" applyAlignment="1">
      <alignment horizontal="center" vertical="center"/>
    </xf>
    <xf numFmtId="0" fontId="3" fillId="0" borderId="66" xfId="0" applyFont="1" applyBorder="1" applyAlignment="1">
      <alignment horizontal="left" vertical="center"/>
    </xf>
    <xf numFmtId="0" fontId="3" fillId="0" borderId="66" xfId="0" applyFont="1" applyBorder="1"/>
    <xf numFmtId="0" fontId="3" fillId="0" borderId="7" xfId="0" applyFont="1" applyBorder="1" applyAlignment="1" applyProtection="1">
      <alignment vertical="center"/>
      <protection locked="0"/>
    </xf>
    <xf numFmtId="0" fontId="3" fillId="4" borderId="7" xfId="0" applyFont="1" applyFill="1" applyBorder="1" applyAlignment="1" applyProtection="1">
      <alignment vertical="center"/>
      <protection locked="0"/>
    </xf>
    <xf numFmtId="0" fontId="3" fillId="4" borderId="0" xfId="0" applyFont="1" applyFill="1" applyAlignment="1">
      <alignment vertical="center"/>
    </xf>
    <xf numFmtId="0" fontId="3" fillId="0" borderId="75" xfId="0" applyFont="1" applyBorder="1" applyAlignment="1" applyProtection="1">
      <alignment horizontal="left" vertical="center" wrapText="1"/>
      <protection locked="0"/>
    </xf>
    <xf numFmtId="164" fontId="3" fillId="4" borderId="0" xfId="0" quotePrefix="1" applyNumberFormat="1" applyFont="1" applyFill="1" applyAlignment="1" applyProtection="1">
      <alignment horizontal="center" vertical="center"/>
      <protection locked="0"/>
    </xf>
    <xf numFmtId="0" fontId="2" fillId="4" borderId="0" xfId="0" applyFont="1" applyFill="1" applyAlignment="1">
      <alignment vertical="center"/>
    </xf>
    <xf numFmtId="164" fontId="2" fillId="4" borderId="23" xfId="0" applyNumberFormat="1" applyFont="1" applyFill="1" applyBorder="1" applyAlignment="1">
      <alignment horizontal="center" vertical="center" wrapText="1"/>
    </xf>
    <xf numFmtId="1" fontId="3" fillId="0" borderId="0" xfId="0" applyNumberFormat="1" applyFont="1" applyAlignment="1" applyProtection="1">
      <alignment vertical="center"/>
      <protection locked="0"/>
    </xf>
    <xf numFmtId="0" fontId="2" fillId="4" borderId="23" xfId="0" applyFont="1" applyFill="1" applyBorder="1" applyAlignment="1">
      <alignment horizontal="center" vertical="center"/>
    </xf>
    <xf numFmtId="0" fontId="3" fillId="0" borderId="79" xfId="0" applyFont="1" applyBorder="1" applyAlignment="1" applyProtection="1">
      <alignment vertical="center" wrapText="1"/>
      <protection locked="0"/>
    </xf>
    <xf numFmtId="0" fontId="3" fillId="0" borderId="43" xfId="0" applyFont="1" applyBorder="1" applyAlignment="1" applyProtection="1">
      <alignment horizontal="right" vertical="center"/>
      <protection locked="0"/>
    </xf>
    <xf numFmtId="1" fontId="3" fillId="0" borderId="43" xfId="0" applyNumberFormat="1" applyFont="1" applyBorder="1" applyAlignment="1" applyProtection="1">
      <alignment horizontal="center" vertical="center"/>
      <protection locked="0"/>
    </xf>
    <xf numFmtId="8" fontId="3" fillId="0" borderId="43" xfId="0" applyNumberFormat="1" applyFont="1" applyBorder="1" applyAlignment="1" applyProtection="1">
      <alignment horizontal="center" vertical="center"/>
      <protection locked="0"/>
    </xf>
    <xf numFmtId="164" fontId="3" fillId="4" borderId="43" xfId="0" quotePrefix="1" applyNumberFormat="1" applyFont="1" applyFill="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2" fillId="4" borderId="76" xfId="0" applyFont="1" applyFill="1" applyBorder="1" applyAlignment="1">
      <alignment horizontal="center" vertical="center"/>
    </xf>
    <xf numFmtId="0" fontId="2" fillId="0" borderId="78" xfId="0" applyFont="1" applyBorder="1" applyAlignment="1">
      <alignment horizontal="left" vertical="center"/>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horizontal="right" vertical="center"/>
      <protection locked="0"/>
    </xf>
    <xf numFmtId="1" fontId="3" fillId="0" borderId="5"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164" fontId="3" fillId="4" borderId="5" xfId="0" applyNumberFormat="1" applyFont="1" applyFill="1" applyBorder="1" applyAlignment="1" applyProtection="1">
      <alignment horizontal="center" vertical="center"/>
      <protection locked="0"/>
    </xf>
    <xf numFmtId="0" fontId="2" fillId="4" borderId="0" xfId="0" applyFont="1" applyFill="1" applyAlignment="1">
      <alignment horizontal="center" vertical="center"/>
    </xf>
    <xf numFmtId="0" fontId="2" fillId="0" borderId="0" xfId="0" applyFont="1" applyAlignment="1">
      <alignment horizontal="left" vertical="center"/>
    </xf>
    <xf numFmtId="0" fontId="1" fillId="2" borderId="115" xfId="0" applyFont="1" applyFill="1" applyBorder="1" applyAlignment="1" applyProtection="1">
      <alignment vertical="center" wrapText="1"/>
      <protection locked="0"/>
    </xf>
    <xf numFmtId="0" fontId="1" fillId="2" borderId="103" xfId="0" applyFont="1" applyFill="1" applyBorder="1" applyAlignment="1" applyProtection="1">
      <alignment vertical="center"/>
      <protection locked="0"/>
    </xf>
    <xf numFmtId="0" fontId="1" fillId="2" borderId="31" xfId="0" applyFont="1" applyFill="1" applyBorder="1" applyAlignment="1" applyProtection="1">
      <alignment horizontal="right" vertical="center" wrapText="1"/>
      <protection locked="0"/>
    </xf>
    <xf numFmtId="1" fontId="1" fillId="2" borderId="31" xfId="0" applyNumberFormat="1"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164" fontId="1" fillId="2" borderId="31" xfId="0" applyNumberFormat="1" applyFont="1" applyFill="1" applyBorder="1" applyAlignment="1" applyProtection="1">
      <alignment horizontal="center" vertical="center" wrapText="1"/>
      <protection locked="0"/>
    </xf>
    <xf numFmtId="164" fontId="1" fillId="2" borderId="0" xfId="0" applyNumberFormat="1" applyFont="1" applyFill="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1" fillId="4" borderId="7" xfId="0" applyFont="1" applyFill="1" applyBorder="1" applyAlignment="1" applyProtection="1">
      <alignment vertical="center"/>
      <protection locked="0"/>
    </xf>
    <xf numFmtId="0" fontId="3" fillId="4" borderId="7" xfId="0" applyFont="1" applyFill="1" applyBorder="1" applyAlignment="1" applyProtection="1">
      <alignment vertical="center" wrapText="1"/>
      <protection locked="0"/>
    </xf>
    <xf numFmtId="0" fontId="3" fillId="4" borderId="0" xfId="0" applyFont="1" applyFill="1" applyAlignment="1" applyProtection="1">
      <alignment vertical="center" wrapText="1"/>
      <protection locked="0"/>
    </xf>
    <xf numFmtId="8" fontId="3" fillId="0" borderId="7" xfId="0" quotePrefix="1" applyNumberFormat="1" applyFont="1" applyBorder="1" applyAlignment="1" applyProtection="1">
      <alignment horizontal="right" vertical="center" wrapText="1"/>
      <protection locked="0"/>
    </xf>
    <xf numFmtId="164" fontId="3" fillId="0" borderId="7" xfId="0" quotePrefix="1" applyNumberFormat="1" applyFont="1" applyBorder="1" applyAlignment="1" applyProtection="1">
      <alignment horizontal="center" vertical="center" wrapText="1"/>
      <protection locked="0"/>
    </xf>
    <xf numFmtId="164" fontId="3" fillId="4" borderId="7" xfId="0" quotePrefix="1" applyNumberFormat="1" applyFont="1" applyFill="1" applyBorder="1" applyAlignment="1" applyProtection="1">
      <alignment horizontal="center" vertical="center" wrapText="1"/>
      <protection locked="0"/>
    </xf>
    <xf numFmtId="0" fontId="9" fillId="0" borderId="66" xfId="0" applyFont="1" applyBorder="1" applyAlignment="1">
      <alignment vertical="center"/>
    </xf>
    <xf numFmtId="8" fontId="3" fillId="0" borderId="43" xfId="0" quotePrefix="1" applyNumberFormat="1" applyFont="1" applyBorder="1" applyAlignment="1" applyProtection="1">
      <alignment horizontal="right" vertical="center" wrapText="1"/>
      <protection locked="0"/>
    </xf>
    <xf numFmtId="164" fontId="3" fillId="0" borderId="43" xfId="0" quotePrefix="1" applyNumberFormat="1" applyFont="1" applyBorder="1" applyAlignment="1" applyProtection="1">
      <alignment horizontal="center" vertical="center" wrapText="1"/>
      <protection locked="0"/>
    </xf>
    <xf numFmtId="164" fontId="3" fillId="4" borderId="43" xfId="0" quotePrefix="1" applyNumberFormat="1" applyFont="1" applyFill="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164" fontId="2" fillId="4" borderId="76" xfId="0" applyNumberFormat="1" applyFont="1" applyFill="1" applyBorder="1" applyAlignment="1">
      <alignment horizontal="center" vertical="center"/>
    </xf>
    <xf numFmtId="1" fontId="13" fillId="0" borderId="7" xfId="0" quotePrefix="1" applyNumberFormat="1"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22" xfId="0" applyFont="1" applyBorder="1" applyAlignment="1" applyProtection="1">
      <alignment horizontal="center" vertical="center" wrapText="1"/>
      <protection locked="0"/>
    </xf>
    <xf numFmtId="0" fontId="13" fillId="0" borderId="0" xfId="0" applyFont="1" applyAlignment="1" applyProtection="1">
      <alignment vertical="center"/>
      <protection locked="0"/>
    </xf>
    <xf numFmtId="164" fontId="13" fillId="4" borderId="23" xfId="0" applyNumberFormat="1" applyFont="1" applyFill="1" applyBorder="1" applyAlignment="1" applyProtection="1">
      <alignment horizontal="center" vertical="center"/>
      <protection locked="0"/>
    </xf>
    <xf numFmtId="0" fontId="3" fillId="0" borderId="42" xfId="0" applyFont="1" applyBorder="1" applyAlignment="1" applyProtection="1">
      <alignment horizontal="left" vertical="center" wrapText="1"/>
      <protection locked="0"/>
    </xf>
    <xf numFmtId="0" fontId="3" fillId="0" borderId="86" xfId="0" applyFont="1" applyBorder="1" applyAlignment="1" applyProtection="1">
      <alignment horizontal="left" vertical="center"/>
      <protection locked="0"/>
    </xf>
    <xf numFmtId="1" fontId="3" fillId="0" borderId="43" xfId="0" quotePrefix="1" applyNumberFormat="1" applyFont="1" applyBorder="1" applyAlignment="1" applyProtection="1">
      <alignment horizontal="center" vertical="center"/>
      <protection locked="0"/>
    </xf>
    <xf numFmtId="0" fontId="3" fillId="0" borderId="24" xfId="0" applyFont="1" applyBorder="1" applyAlignment="1" applyProtection="1">
      <alignment vertical="center" wrapText="1"/>
      <protection locked="0"/>
    </xf>
    <xf numFmtId="0" fontId="3" fillId="0" borderId="116" xfId="0" applyFont="1" applyBorder="1" applyAlignment="1" applyProtection="1">
      <alignment horizontal="center" vertical="center" wrapText="1"/>
      <protection locked="0"/>
    </xf>
    <xf numFmtId="0" fontId="3" fillId="0" borderId="117" xfId="0" applyFont="1" applyBorder="1" applyAlignment="1" applyProtection="1">
      <alignment vertical="center" wrapText="1"/>
      <protection locked="0"/>
    </xf>
    <xf numFmtId="0" fontId="3" fillId="4" borderId="117" xfId="0" applyFont="1" applyFill="1" applyBorder="1" applyAlignment="1" applyProtection="1">
      <alignment vertical="center" wrapText="1"/>
      <protection locked="0"/>
    </xf>
    <xf numFmtId="0" fontId="3" fillId="0" borderId="118" xfId="0" applyFont="1" applyBorder="1" applyAlignment="1" applyProtection="1">
      <alignment vertical="center" wrapText="1"/>
      <protection locked="0"/>
    </xf>
    <xf numFmtId="0" fontId="3" fillId="0" borderId="119" xfId="0" applyFont="1" applyBorder="1" applyAlignment="1" applyProtection="1">
      <alignment horizontal="center" vertical="center" wrapText="1"/>
      <protection locked="0"/>
    </xf>
    <xf numFmtId="8" fontId="3" fillId="4" borderId="7" xfId="0" quotePrefix="1" applyNumberFormat="1" applyFont="1" applyFill="1" applyBorder="1" applyAlignment="1" applyProtection="1">
      <alignment horizontal="right" vertical="center"/>
      <protection locked="0"/>
    </xf>
    <xf numFmtId="0" fontId="1" fillId="0" borderId="85" xfId="0" applyFont="1" applyBorder="1" applyAlignment="1" applyProtection="1">
      <alignment horizontal="left" vertical="center"/>
      <protection locked="0"/>
    </xf>
    <xf numFmtId="0" fontId="1" fillId="0" borderId="84"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50" xfId="0" applyFont="1" applyBorder="1" applyAlignment="1" applyProtection="1">
      <alignment horizontal="left" vertical="center"/>
      <protection locked="0"/>
    </xf>
    <xf numFmtId="8" fontId="3" fillId="0" borderId="120" xfId="0" applyNumberFormat="1" applyFont="1" applyBorder="1" applyAlignment="1" applyProtection="1">
      <alignment horizontal="center" vertical="center"/>
      <protection locked="0"/>
    </xf>
    <xf numFmtId="8" fontId="3" fillId="0" borderId="120" xfId="0" quotePrefix="1" applyNumberFormat="1" applyFont="1" applyBorder="1" applyAlignment="1" applyProtection="1">
      <alignment horizontal="right" vertical="center"/>
      <protection locked="0"/>
    </xf>
    <xf numFmtId="1" fontId="3" fillId="0" borderId="120" xfId="0" quotePrefix="1" applyNumberFormat="1" applyFont="1" applyBorder="1" applyAlignment="1" applyProtection="1">
      <alignment horizontal="center" vertical="center"/>
      <protection locked="0"/>
    </xf>
    <xf numFmtId="8" fontId="3" fillId="0" borderId="120" xfId="0" quotePrefix="1" applyNumberFormat="1" applyFont="1" applyBorder="1" applyAlignment="1" applyProtection="1">
      <alignment horizontal="center" vertical="center"/>
      <protection locked="0"/>
    </xf>
    <xf numFmtId="8" fontId="3" fillId="4" borderId="120" xfId="0" quotePrefix="1" applyNumberFormat="1" applyFont="1" applyFill="1" applyBorder="1" applyAlignment="1" applyProtection="1">
      <alignment horizontal="center" vertical="center"/>
      <protection locked="0"/>
    </xf>
    <xf numFmtId="0" fontId="3" fillId="0" borderId="120" xfId="0" applyFont="1" applyBorder="1" applyAlignment="1" applyProtection="1">
      <alignment horizontal="center" vertical="center"/>
      <protection locked="0"/>
    </xf>
    <xf numFmtId="0" fontId="3" fillId="0" borderId="85" xfId="0" applyFont="1" applyBorder="1" applyAlignment="1" applyProtection="1">
      <alignment horizontal="left" vertical="center"/>
      <protection locked="0"/>
    </xf>
    <xf numFmtId="0" fontId="1" fillId="0" borderId="86" xfId="0" applyFont="1" applyBorder="1" applyAlignment="1" applyProtection="1">
      <alignment horizontal="left" vertical="center"/>
      <protection locked="0"/>
    </xf>
    <xf numFmtId="0" fontId="1" fillId="0" borderId="0" xfId="0" applyFont="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6" fillId="4" borderId="0" xfId="0" applyFont="1" applyFill="1" applyAlignment="1">
      <alignment horizontal="right" vertical="center"/>
    </xf>
    <xf numFmtId="1"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 fillId="2" borderId="55" xfId="0" applyFont="1" applyFill="1" applyBorder="1" applyAlignment="1">
      <alignment vertical="center" wrapText="1"/>
    </xf>
    <xf numFmtId="0" fontId="3" fillId="0" borderId="81" xfId="0" applyFont="1" applyBorder="1" applyAlignment="1" applyProtection="1">
      <alignment horizontal="right" vertical="center"/>
      <protection locked="0"/>
    </xf>
    <xf numFmtId="1" fontId="3" fillId="0" borderId="81" xfId="0" applyNumberFormat="1" applyFont="1" applyBorder="1" applyAlignment="1" applyProtection="1">
      <alignment horizontal="center" vertical="center"/>
      <protection locked="0"/>
    </xf>
    <xf numFmtId="0" fontId="1"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 fillId="0" borderId="23" xfId="0" applyFont="1" applyBorder="1" applyAlignment="1">
      <alignment vertical="center" wrapText="1"/>
    </xf>
    <xf numFmtId="0" fontId="1" fillId="0" borderId="13" xfId="0" applyFont="1" applyBorder="1" applyAlignment="1">
      <alignment horizontal="center" vertical="center" wrapText="1"/>
    </xf>
    <xf numFmtId="0" fontId="11" fillId="0" borderId="0" xfId="0" applyFont="1" applyAlignment="1">
      <alignment horizontal="center" vertical="center" wrapText="1"/>
    </xf>
    <xf numFmtId="0" fontId="11" fillId="4" borderId="0" xfId="0" applyFont="1" applyFill="1" applyAlignment="1">
      <alignment horizontal="center" vertical="center" wrapText="1"/>
    </xf>
    <xf numFmtId="1" fontId="1" fillId="0" borderId="0" xfId="0" applyNumberFormat="1" applyFont="1" applyAlignment="1">
      <alignment horizontal="center" vertical="center" wrapText="1"/>
    </xf>
    <xf numFmtId="0" fontId="3" fillId="0" borderId="65" xfId="0" applyFont="1" applyBorder="1" applyAlignment="1">
      <alignment horizontal="center" vertical="center" wrapText="1"/>
    </xf>
    <xf numFmtId="164" fontId="13" fillId="4" borderId="23" xfId="0" applyNumberFormat="1" applyFont="1" applyFill="1" applyBorder="1" applyAlignment="1" applyProtection="1">
      <alignment horizontal="center" vertical="center" wrapText="1"/>
      <protection locked="0"/>
    </xf>
    <xf numFmtId="0" fontId="3" fillId="0" borderId="98" xfId="0" applyFont="1" applyBorder="1" applyAlignment="1">
      <alignment horizontal="left" vertical="center" wrapText="1"/>
    </xf>
    <xf numFmtId="164" fontId="3" fillId="0" borderId="1" xfId="0" applyNumberFormat="1" applyFont="1" applyBorder="1" applyAlignment="1">
      <alignment horizontal="center" vertical="center" wrapText="1"/>
    </xf>
    <xf numFmtId="8" fontId="6" fillId="0" borderId="7" xfId="0" quotePrefix="1" applyNumberFormat="1" applyFont="1" applyBorder="1" applyAlignment="1">
      <alignment horizontal="center" vertical="center"/>
    </xf>
    <xf numFmtId="8" fontId="3" fillId="0" borderId="7" xfId="0" quotePrefix="1" applyNumberFormat="1" applyFont="1" applyBorder="1" applyAlignment="1">
      <alignment horizontal="center" vertical="center"/>
    </xf>
    <xf numFmtId="8" fontId="3" fillId="4" borderId="7" xfId="0" quotePrefix="1" applyNumberFormat="1" applyFont="1" applyFill="1" applyBorder="1" applyAlignment="1">
      <alignment horizontal="center" vertical="center"/>
    </xf>
    <xf numFmtId="1" fontId="3" fillId="0" borderId="7" xfId="0" quotePrefix="1" applyNumberFormat="1" applyFont="1" applyBorder="1" applyAlignment="1">
      <alignment horizontal="center" vertical="center"/>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8" fontId="3" fillId="4" borderId="23" xfId="0" applyNumberFormat="1" applyFont="1" applyFill="1" applyBorder="1" applyAlignment="1">
      <alignment horizontal="center" vertical="center"/>
    </xf>
    <xf numFmtId="0" fontId="13" fillId="0" borderId="19" xfId="0" applyFont="1" applyBorder="1" applyAlignment="1">
      <alignment horizontal="center" vertical="center" wrapText="1"/>
    </xf>
    <xf numFmtId="0" fontId="3" fillId="0" borderId="90" xfId="0" applyFont="1" applyBorder="1" applyAlignment="1">
      <alignment horizontal="left" vertical="center" wrapText="1"/>
    </xf>
    <xf numFmtId="164" fontId="3" fillId="0" borderId="10" xfId="0" applyNumberFormat="1" applyFont="1" applyBorder="1" applyAlignment="1">
      <alignment horizontal="center" vertical="center" wrapText="1"/>
    </xf>
    <xf numFmtId="8" fontId="3" fillId="4" borderId="23" xfId="0" quotePrefix="1" applyNumberFormat="1" applyFont="1" applyFill="1" applyBorder="1" applyAlignment="1">
      <alignment horizontal="center" vertical="center"/>
    </xf>
    <xf numFmtId="9" fontId="3" fillId="0" borderId="7" xfId="0" quotePrefix="1" applyNumberFormat="1" applyFont="1" applyBorder="1" applyAlignment="1">
      <alignment horizontal="center" vertical="center"/>
    </xf>
    <xf numFmtId="9" fontId="3" fillId="0" borderId="10" xfId="1" applyFont="1" applyFill="1" applyBorder="1" applyAlignment="1">
      <alignment horizontal="center" vertical="center" wrapText="1"/>
    </xf>
    <xf numFmtId="9" fontId="6" fillId="0" borderId="7" xfId="0" quotePrefix="1" applyNumberFormat="1" applyFont="1" applyBorder="1" applyAlignment="1">
      <alignment horizontal="center" vertical="center"/>
    </xf>
    <xf numFmtId="9" fontId="3" fillId="4" borderId="7" xfId="0" quotePrefix="1" applyNumberFormat="1" applyFont="1" applyFill="1" applyBorder="1" applyAlignment="1">
      <alignment horizontal="center" vertical="center"/>
    </xf>
    <xf numFmtId="9" fontId="3" fillId="4" borderId="23" xfId="0" quotePrefix="1" applyNumberFormat="1" applyFont="1" applyFill="1" applyBorder="1" applyAlignment="1">
      <alignment horizontal="center" vertical="center"/>
    </xf>
    <xf numFmtId="0" fontId="3" fillId="0" borderId="105" xfId="0" applyFont="1" applyBorder="1" applyAlignment="1">
      <alignment horizontal="left" vertical="center" wrapText="1"/>
    </xf>
    <xf numFmtId="0" fontId="3" fillId="0" borderId="100" xfId="0" applyFont="1" applyBorder="1" applyAlignment="1" applyProtection="1">
      <alignment vertical="center" wrapText="1"/>
      <protection locked="0"/>
    </xf>
    <xf numFmtId="0" fontId="3" fillId="0" borderId="77" xfId="0" applyFont="1" applyBorder="1" applyAlignment="1" applyProtection="1">
      <alignment horizontal="right" vertical="center"/>
      <protection locked="0"/>
    </xf>
    <xf numFmtId="1" fontId="3" fillId="0" borderId="77" xfId="0" applyNumberFormat="1" applyFont="1" applyBorder="1" applyAlignment="1" applyProtection="1">
      <alignment horizontal="center" vertical="center"/>
      <protection locked="0"/>
    </xf>
    <xf numFmtId="164" fontId="3" fillId="0" borderId="87" xfId="0" applyNumberFormat="1" applyFont="1" applyBorder="1" applyAlignment="1">
      <alignment horizontal="center" vertical="center" wrapText="1"/>
    </xf>
    <xf numFmtId="8" fontId="6" fillId="0" borderId="43" xfId="0" quotePrefix="1" applyNumberFormat="1" applyFont="1" applyBorder="1" applyAlignment="1">
      <alignment horizontal="center" vertical="center"/>
    </xf>
    <xf numFmtId="8" fontId="3" fillId="0" borderId="43" xfId="0" quotePrefix="1" applyNumberFormat="1" applyFont="1" applyBorder="1" applyAlignment="1">
      <alignment horizontal="center" vertical="center"/>
    </xf>
    <xf numFmtId="8" fontId="3" fillId="4" borderId="43" xfId="0" quotePrefix="1" applyNumberFormat="1" applyFont="1" applyFill="1" applyBorder="1" applyAlignment="1">
      <alignment horizontal="center" vertical="center"/>
    </xf>
    <xf numFmtId="9" fontId="3" fillId="0" borderId="43" xfId="0" quotePrefix="1" applyNumberFormat="1" applyFont="1" applyBorder="1" applyAlignment="1">
      <alignment horizontal="center" vertical="center"/>
    </xf>
    <xf numFmtId="0" fontId="3" fillId="0" borderId="94" xfId="0" applyFont="1" applyBorder="1" applyAlignment="1">
      <alignment horizontal="center" vertical="center" wrapText="1"/>
    </xf>
    <xf numFmtId="0" fontId="3" fillId="0" borderId="88" xfId="0" applyFont="1" applyBorder="1" applyAlignment="1">
      <alignment horizontal="center" vertical="center" wrapText="1"/>
    </xf>
    <xf numFmtId="8" fontId="3" fillId="4" borderId="76" xfId="0" applyNumberFormat="1" applyFont="1" applyFill="1" applyBorder="1" applyAlignment="1">
      <alignment horizontal="center" vertical="center"/>
    </xf>
    <xf numFmtId="0" fontId="3" fillId="0" borderId="0" xfId="0" applyFont="1" applyAlignment="1">
      <alignment horizontal="left" vertical="center" wrapText="1"/>
    </xf>
    <xf numFmtId="164" fontId="3" fillId="0" borderId="0" xfId="0" applyNumberFormat="1" applyFont="1" applyAlignment="1">
      <alignment horizontal="right" vertical="center" wrapText="1"/>
    </xf>
    <xf numFmtId="8" fontId="6" fillId="0" borderId="0" xfId="0" quotePrefix="1" applyNumberFormat="1" applyFont="1" applyAlignment="1">
      <alignment horizontal="right" vertical="center"/>
    </xf>
    <xf numFmtId="8" fontId="6" fillId="4" borderId="0" xfId="0" quotePrefix="1" applyNumberFormat="1" applyFont="1" applyFill="1" applyAlignment="1">
      <alignment horizontal="right" vertical="center"/>
    </xf>
    <xf numFmtId="1" fontId="3" fillId="0" borderId="0" xfId="0" quotePrefix="1" applyNumberFormat="1" applyFont="1" applyAlignment="1">
      <alignment horizontal="center" vertical="center"/>
    </xf>
    <xf numFmtId="0" fontId="3" fillId="0" borderId="0" xfId="0" applyFont="1" applyAlignment="1">
      <alignment horizontal="center" vertical="center" wrapText="1"/>
    </xf>
    <xf numFmtId="0" fontId="1" fillId="2" borderId="89"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2" fillId="2" borderId="18" xfId="0" applyFont="1" applyFill="1" applyBorder="1" applyAlignment="1">
      <alignment horizontal="center" vertical="center" wrapText="1"/>
    </xf>
    <xf numFmtId="8" fontId="6" fillId="4" borderId="7" xfId="0" quotePrefix="1" applyNumberFormat="1" applyFont="1" applyFill="1" applyBorder="1" applyAlignment="1">
      <alignment horizontal="center" vertical="center"/>
    </xf>
    <xf numFmtId="0" fontId="3" fillId="0" borderId="24" xfId="0" applyFont="1" applyBorder="1" applyAlignment="1">
      <alignment horizontal="left" vertical="center"/>
    </xf>
    <xf numFmtId="0" fontId="3" fillId="0" borderId="22" xfId="0" applyFont="1" applyBorder="1" applyAlignment="1">
      <alignment horizontal="center" vertical="center" wrapText="1"/>
    </xf>
    <xf numFmtId="164" fontId="3" fillId="0" borderId="31" xfId="0" applyNumberFormat="1" applyFont="1" applyBorder="1" applyAlignment="1">
      <alignment horizontal="center" vertical="center" wrapText="1"/>
    </xf>
    <xf numFmtId="8" fontId="3" fillId="4" borderId="31" xfId="0" quotePrefix="1" applyNumberFormat="1" applyFont="1" applyFill="1" applyBorder="1" applyAlignment="1">
      <alignment horizontal="center" vertical="center"/>
    </xf>
    <xf numFmtId="0" fontId="3" fillId="0" borderId="31" xfId="0" applyFont="1" applyBorder="1" applyAlignment="1">
      <alignment horizontal="center" vertical="center" wrapText="1"/>
    </xf>
    <xf numFmtId="8" fontId="6" fillId="0" borderId="7" xfId="0" applyNumberFormat="1" applyFont="1" applyBorder="1" applyAlignment="1">
      <alignment horizontal="center" vertical="center" wrapText="1"/>
    </xf>
    <xf numFmtId="8" fontId="6" fillId="4" borderId="7" xfId="0" applyNumberFormat="1" applyFont="1" applyFill="1" applyBorder="1" applyAlignment="1">
      <alignment horizontal="center" vertical="center" wrapText="1"/>
    </xf>
    <xf numFmtId="164" fontId="17" fillId="4" borderId="23" xfId="0" applyNumberFormat="1" applyFont="1" applyFill="1" applyBorder="1" applyAlignment="1" applyProtection="1">
      <alignment horizontal="center" vertical="center"/>
      <protection locked="0"/>
    </xf>
    <xf numFmtId="0" fontId="3" fillId="0" borderId="83" xfId="0" applyFont="1" applyBorder="1" applyAlignment="1">
      <alignment vertical="center" wrapText="1"/>
    </xf>
    <xf numFmtId="6" fontId="3" fillId="0" borderId="7"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3" fillId="0" borderId="24" xfId="0" applyFont="1" applyBorder="1" applyAlignment="1">
      <alignment horizontal="left" vertical="center" wrapText="1"/>
    </xf>
    <xf numFmtId="8" fontId="3" fillId="0" borderId="7" xfId="0" quotePrefix="1" applyNumberFormat="1" applyFont="1" applyBorder="1" applyAlignment="1">
      <alignment horizontal="center" vertical="center" wrapText="1"/>
    </xf>
    <xf numFmtId="8" fontId="3" fillId="4" borderId="7" xfId="0" quotePrefix="1" applyNumberFormat="1" applyFont="1" applyFill="1" applyBorder="1" applyAlignment="1">
      <alignment horizontal="center" vertical="center" wrapText="1"/>
    </xf>
    <xf numFmtId="164" fontId="6" fillId="4" borderId="7" xfId="0" applyNumberFormat="1" applyFont="1" applyFill="1" applyBorder="1" applyAlignment="1">
      <alignment horizontal="center" vertical="center" wrapText="1"/>
    </xf>
    <xf numFmtId="0" fontId="13" fillId="0" borderId="24" xfId="0" applyFont="1" applyBorder="1" applyAlignment="1">
      <alignment horizontal="left" vertical="center"/>
    </xf>
    <xf numFmtId="164" fontId="17" fillId="4" borderId="23" xfId="0" applyNumberFormat="1" applyFont="1" applyFill="1" applyBorder="1" applyAlignment="1" applyProtection="1">
      <alignment horizontal="center" vertical="center" wrapText="1"/>
      <protection locked="0"/>
    </xf>
    <xf numFmtId="0" fontId="3" fillId="0" borderId="84" xfId="0" applyFont="1" applyBorder="1" applyAlignment="1">
      <alignment vertical="center" wrapText="1"/>
    </xf>
    <xf numFmtId="164" fontId="3" fillId="0" borderId="8"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8" fontId="3" fillId="0" borderId="8" xfId="0" quotePrefix="1" applyNumberFormat="1" applyFont="1" applyBorder="1" applyAlignment="1">
      <alignment horizontal="center" vertical="center"/>
    </xf>
    <xf numFmtId="8" fontId="3" fillId="4" borderId="8" xfId="0" quotePrefix="1" applyNumberFormat="1" applyFont="1" applyFill="1" applyBorder="1" applyAlignment="1">
      <alignment horizontal="center" vertical="center"/>
    </xf>
    <xf numFmtId="9" fontId="3" fillId="0" borderId="8" xfId="0" quotePrefix="1"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52" xfId="0" applyFont="1" applyBorder="1" applyAlignment="1">
      <alignment horizontal="center" vertical="center" wrapText="1"/>
    </xf>
    <xf numFmtId="9" fontId="13" fillId="0" borderId="24" xfId="0" applyNumberFormat="1" applyFont="1" applyBorder="1" applyAlignment="1">
      <alignment horizontal="center" vertical="center"/>
    </xf>
    <xf numFmtId="0" fontId="3" fillId="0" borderId="42" xfId="0" applyFont="1" applyBorder="1" applyAlignment="1">
      <alignment vertical="center" wrapText="1"/>
    </xf>
    <xf numFmtId="164" fontId="3" fillId="0" borderId="43" xfId="0" applyNumberFormat="1" applyFont="1" applyBorder="1" applyAlignment="1">
      <alignment horizontal="center" vertical="center" wrapText="1"/>
    </xf>
    <xf numFmtId="164" fontId="6" fillId="0" borderId="43" xfId="0" applyNumberFormat="1" applyFont="1" applyBorder="1" applyAlignment="1">
      <alignment horizontal="center" vertical="center" wrapText="1"/>
    </xf>
    <xf numFmtId="164" fontId="6" fillId="4" borderId="43" xfId="0" applyNumberFormat="1"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04" xfId="0" applyFont="1" applyBorder="1" applyAlignment="1">
      <alignment horizontal="left" vertical="center"/>
    </xf>
    <xf numFmtId="0" fontId="3" fillId="0" borderId="0" xfId="0" applyFont="1" applyAlignment="1">
      <alignment vertical="center" wrapText="1"/>
    </xf>
    <xf numFmtId="0" fontId="1" fillId="2" borderId="80" xfId="0" applyFont="1" applyFill="1" applyBorder="1" applyAlignment="1">
      <alignment horizontal="left" vertical="center" wrapText="1"/>
    </xf>
    <xf numFmtId="0" fontId="2" fillId="2" borderId="51" xfId="0" applyFont="1" applyFill="1" applyBorder="1" applyAlignment="1">
      <alignment horizontal="center" vertical="center" wrapText="1"/>
    </xf>
    <xf numFmtId="0" fontId="3" fillId="0" borderId="83" xfId="0" quotePrefix="1" applyFont="1" applyBorder="1" applyAlignment="1">
      <alignment vertical="center" wrapText="1"/>
    </xf>
    <xf numFmtId="0" fontId="1" fillId="0" borderId="7" xfId="0" applyFont="1" applyBorder="1" applyAlignment="1">
      <alignment horizontal="center" vertical="center" wrapText="1"/>
    </xf>
    <xf numFmtId="164" fontId="3" fillId="0" borderId="7" xfId="0" applyNumberFormat="1" applyFont="1" applyBorder="1" applyAlignment="1">
      <alignment horizontal="center" vertical="center"/>
    </xf>
    <xf numFmtId="164" fontId="6" fillId="0" borderId="7" xfId="0" applyNumberFormat="1" applyFont="1" applyBorder="1" applyAlignment="1">
      <alignment horizontal="center" vertical="center"/>
    </xf>
    <xf numFmtId="8" fontId="3" fillId="0" borderId="7" xfId="0" applyNumberFormat="1" applyFont="1" applyBorder="1" applyAlignment="1">
      <alignment horizontal="center" vertical="center"/>
    </xf>
    <xf numFmtId="8" fontId="3" fillId="4" borderId="7" xfId="0" applyNumberFormat="1" applyFont="1" applyFill="1" applyBorder="1" applyAlignment="1">
      <alignment horizontal="center" vertical="center"/>
    </xf>
    <xf numFmtId="1" fontId="3" fillId="0" borderId="7" xfId="0" applyNumberFormat="1" applyFont="1" applyBorder="1" applyAlignment="1">
      <alignment horizontal="center" vertical="center"/>
    </xf>
    <xf numFmtId="0" fontId="3" fillId="0" borderId="7" xfId="0" applyFont="1" applyBorder="1" applyAlignment="1">
      <alignment horizontal="center" vertical="center"/>
    </xf>
    <xf numFmtId="0" fontId="18" fillId="0" borderId="66" xfId="0" applyFont="1" applyBorder="1" applyAlignment="1">
      <alignment horizontal="left" vertical="center" wrapText="1"/>
    </xf>
    <xf numFmtId="0" fontId="19" fillId="0" borderId="66" xfId="0" applyFont="1" applyBorder="1" applyAlignment="1">
      <alignment vertical="center" wrapText="1"/>
    </xf>
    <xf numFmtId="164" fontId="6" fillId="4" borderId="7" xfId="0" applyNumberFormat="1" applyFont="1" applyFill="1" applyBorder="1" applyAlignment="1">
      <alignment horizontal="center" vertical="center"/>
    </xf>
    <xf numFmtId="0" fontId="2" fillId="0" borderId="83" xfId="0" applyFont="1" applyBorder="1" applyAlignment="1">
      <alignment vertical="center" wrapText="1"/>
    </xf>
    <xf numFmtId="0" fontId="2" fillId="0" borderId="22" xfId="0" applyFont="1" applyBorder="1" applyAlignment="1">
      <alignment horizontal="center" vertical="center" wrapText="1"/>
    </xf>
    <xf numFmtId="0" fontId="20" fillId="0" borderId="66" xfId="0" applyFont="1" applyBorder="1" applyAlignment="1">
      <alignment vertical="center" wrapText="1"/>
    </xf>
    <xf numFmtId="164" fontId="3" fillId="0" borderId="43" xfId="0" applyNumberFormat="1" applyFont="1" applyBorder="1" applyAlignment="1">
      <alignment horizontal="center" vertical="center"/>
    </xf>
    <xf numFmtId="164" fontId="6" fillId="0" borderId="43" xfId="0" applyNumberFormat="1" applyFont="1" applyBorder="1" applyAlignment="1">
      <alignment horizontal="center" vertical="center"/>
    </xf>
    <xf numFmtId="164" fontId="6" fillId="4" borderId="43" xfId="0" applyNumberFormat="1" applyFont="1" applyFill="1" applyBorder="1" applyAlignment="1">
      <alignment horizontal="center" vertical="center"/>
    </xf>
    <xf numFmtId="1" fontId="3" fillId="0" borderId="43" xfId="0" applyNumberFormat="1" applyFont="1" applyBorder="1" applyAlignment="1">
      <alignment horizontal="center" vertical="center"/>
    </xf>
    <xf numFmtId="0" fontId="3" fillId="0" borderId="43" xfId="0" applyFont="1" applyBorder="1" applyAlignment="1">
      <alignment horizontal="center" vertical="center"/>
    </xf>
    <xf numFmtId="0" fontId="2" fillId="0" borderId="44" xfId="0" applyFont="1" applyBorder="1" applyAlignment="1">
      <alignment horizontal="center" vertical="center" wrapText="1"/>
    </xf>
    <xf numFmtId="0" fontId="18" fillId="0" borderId="78" xfId="0" applyFont="1" applyBorder="1" applyAlignment="1">
      <alignment horizontal="left" vertical="center"/>
    </xf>
    <xf numFmtId="0" fontId="3" fillId="0" borderId="41" xfId="0" applyFont="1" applyBorder="1" applyAlignment="1">
      <alignment horizontal="left" vertical="center" wrapText="1"/>
    </xf>
    <xf numFmtId="9" fontId="3" fillId="0" borderId="7" xfId="0" applyNumberFormat="1" applyFont="1" applyBorder="1" applyAlignment="1">
      <alignment horizontal="center" vertical="center" wrapText="1"/>
    </xf>
    <xf numFmtId="0" fontId="3" fillId="0" borderId="41" xfId="0" applyFont="1" applyBorder="1" applyAlignment="1">
      <alignment vertical="center" wrapText="1"/>
    </xf>
    <xf numFmtId="0" fontId="9" fillId="0" borderId="0" xfId="0" applyFont="1" applyAlignment="1">
      <alignment horizontal="center"/>
    </xf>
    <xf numFmtId="167" fontId="5" fillId="0" borderId="0" xfId="3" applyNumberFormat="1" applyFont="1" applyAlignment="1">
      <alignment horizontal="center" vertical="top"/>
    </xf>
    <xf numFmtId="167" fontId="10" fillId="0" borderId="0" xfId="3" applyNumberFormat="1" applyFont="1" applyAlignment="1">
      <alignment horizontal="center" vertical="top"/>
    </xf>
    <xf numFmtId="0" fontId="1" fillId="2" borderId="37" xfId="0" applyFont="1" applyFill="1" applyBorder="1" applyAlignment="1">
      <alignment horizontal="left" vertical="center" wrapText="1"/>
    </xf>
    <xf numFmtId="167" fontId="1" fillId="2" borderId="17" xfId="3" applyNumberFormat="1" applyFont="1" applyFill="1" applyBorder="1" applyAlignment="1">
      <alignment horizontal="center" vertical="center" wrapText="1"/>
    </xf>
    <xf numFmtId="167" fontId="11" fillId="2" borderId="17" xfId="3" applyNumberFormat="1" applyFont="1" applyFill="1" applyBorder="1" applyAlignment="1">
      <alignment horizontal="center" vertical="center" wrapText="1"/>
    </xf>
    <xf numFmtId="9" fontId="1" fillId="2" borderId="17" xfId="0" applyNumberFormat="1" applyFont="1" applyFill="1" applyBorder="1" applyAlignment="1">
      <alignment horizontal="center" vertical="center" wrapText="1"/>
    </xf>
    <xf numFmtId="167" fontId="3" fillId="0" borderId="7" xfId="3" applyNumberFormat="1" applyFont="1" applyBorder="1" applyAlignment="1">
      <alignment horizontal="center" vertical="top" wrapText="1"/>
    </xf>
    <xf numFmtId="167" fontId="6" fillId="0" borderId="7" xfId="3" applyNumberFormat="1" applyFont="1" applyBorder="1" applyAlignment="1">
      <alignment horizontal="center" vertical="top" wrapText="1"/>
    </xf>
    <xf numFmtId="9" fontId="3" fillId="0" borderId="7" xfId="0" quotePrefix="1" applyNumberFormat="1" applyFont="1" applyBorder="1" applyAlignment="1">
      <alignment horizontal="center" vertical="top" wrapText="1"/>
    </xf>
    <xf numFmtId="0" fontId="3" fillId="0" borderId="7" xfId="0" quotePrefix="1" applyFont="1" applyBorder="1" applyAlignment="1">
      <alignment horizontal="center" vertical="top" wrapText="1"/>
    </xf>
    <xf numFmtId="167" fontId="3" fillId="0" borderId="7" xfId="3" applyNumberFormat="1" applyFont="1" applyBorder="1" applyAlignment="1">
      <alignment horizontal="center" vertical="center" wrapText="1"/>
    </xf>
    <xf numFmtId="167" fontId="6" fillId="0" borderId="7" xfId="3" applyNumberFormat="1" applyFont="1" applyBorder="1" applyAlignment="1">
      <alignment horizontal="center" vertical="center" wrapText="1"/>
    </xf>
    <xf numFmtId="167" fontId="3" fillId="0" borderId="43" xfId="3" applyNumberFormat="1" applyFont="1" applyBorder="1" applyAlignment="1">
      <alignment horizontal="center" vertical="top" wrapText="1"/>
    </xf>
    <xf numFmtId="167" fontId="6" fillId="0" borderId="43" xfId="3" applyNumberFormat="1" applyFont="1" applyBorder="1" applyAlignment="1">
      <alignment horizontal="center" vertical="top" wrapText="1"/>
    </xf>
    <xf numFmtId="0" fontId="3" fillId="0" borderId="0" xfId="0" applyFont="1" applyAlignment="1">
      <alignment horizontal="left" vertical="top" wrapText="1"/>
    </xf>
    <xf numFmtId="167" fontId="3" fillId="0" borderId="0" xfId="3" applyNumberFormat="1" applyFont="1" applyAlignment="1">
      <alignment horizontal="center" vertical="top" wrapText="1"/>
    </xf>
    <xf numFmtId="167" fontId="6" fillId="0" borderId="0" xfId="3" applyNumberFormat="1" applyFont="1" applyAlignment="1">
      <alignment horizontal="center" vertical="top" wrapText="1"/>
    </xf>
    <xf numFmtId="9" fontId="3" fillId="0" borderId="43" xfId="0" applyNumberFormat="1" applyFont="1" applyBorder="1" applyAlignment="1">
      <alignment horizontal="center" vertical="center" wrapText="1"/>
    </xf>
    <xf numFmtId="167" fontId="2" fillId="0" borderId="7" xfId="3" applyNumberFormat="1" applyFont="1" applyBorder="1" applyAlignment="1">
      <alignment horizontal="center" vertical="center"/>
    </xf>
    <xf numFmtId="167" fontId="23" fillId="0" borderId="7" xfId="3"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41" xfId="0" applyFont="1" applyBorder="1" applyAlignment="1">
      <alignment vertical="center" wrapText="1"/>
    </xf>
    <xf numFmtId="0" fontId="2" fillId="0" borderId="81" xfId="0" applyFont="1" applyBorder="1" applyAlignment="1">
      <alignment vertical="top" wrapText="1"/>
    </xf>
    <xf numFmtId="167" fontId="2" fillId="0" borderId="81" xfId="3" applyNumberFormat="1" applyFont="1" applyBorder="1" applyAlignment="1">
      <alignment horizontal="center" vertical="top"/>
    </xf>
    <xf numFmtId="167" fontId="23" fillId="0" borderId="81" xfId="3" applyNumberFormat="1" applyFont="1" applyBorder="1" applyAlignment="1">
      <alignment horizontal="center" vertical="top"/>
    </xf>
    <xf numFmtId="9" fontId="3" fillId="0" borderId="81" xfId="0" applyNumberFormat="1" applyFont="1" applyBorder="1" applyAlignment="1">
      <alignment horizontal="center" vertical="center" wrapText="1"/>
    </xf>
    <xf numFmtId="9" fontId="3" fillId="0" borderId="81" xfId="0" applyNumberFormat="1" applyFont="1" applyBorder="1" applyAlignment="1">
      <alignment horizontal="center" vertical="top" wrapText="1"/>
    </xf>
    <xf numFmtId="0" fontId="2" fillId="0" borderId="81" xfId="0" applyFont="1" applyBorder="1" applyAlignment="1">
      <alignment horizontal="center" vertical="top" wrapText="1"/>
    </xf>
    <xf numFmtId="0" fontId="2" fillId="0" borderId="81" xfId="0" applyFont="1" applyBorder="1" applyAlignment="1">
      <alignment horizontal="center" vertical="top"/>
    </xf>
    <xf numFmtId="0" fontId="2" fillId="0" borderId="67" xfId="0" applyFont="1" applyBorder="1" applyAlignment="1">
      <alignment vertical="top" wrapText="1"/>
    </xf>
    <xf numFmtId="167" fontId="2" fillId="0" borderId="31" xfId="3" applyNumberFormat="1" applyFont="1" applyBorder="1" applyAlignment="1">
      <alignment horizontal="center" vertical="top"/>
    </xf>
    <xf numFmtId="167" fontId="23" fillId="0" borderId="31" xfId="3" applyNumberFormat="1" applyFont="1" applyBorder="1" applyAlignment="1">
      <alignment horizontal="center" vertical="top"/>
    </xf>
    <xf numFmtId="9" fontId="3" fillId="0" borderId="31" xfId="0" applyNumberFormat="1" applyFont="1" applyBorder="1" applyAlignment="1">
      <alignment horizontal="center" vertical="top" wrapText="1"/>
    </xf>
    <xf numFmtId="0" fontId="2" fillId="0" borderId="31" xfId="0" applyFont="1" applyBorder="1" applyAlignment="1">
      <alignment horizontal="center" vertical="top" wrapText="1"/>
    </xf>
    <xf numFmtId="0" fontId="2" fillId="0" borderId="68" xfId="0" applyFont="1" applyBorder="1" applyAlignment="1">
      <alignment horizontal="center" vertical="center"/>
    </xf>
    <xf numFmtId="167" fontId="2" fillId="0" borderId="31" xfId="3" applyNumberFormat="1" applyFont="1" applyBorder="1" applyAlignment="1">
      <alignment horizontal="center" vertical="center"/>
    </xf>
    <xf numFmtId="167" fontId="23" fillId="0" borderId="31" xfId="3" applyNumberFormat="1" applyFont="1" applyBorder="1" applyAlignment="1">
      <alignment horizontal="center" vertical="center"/>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3" fillId="0" borderId="43" xfId="0" applyFont="1" applyBorder="1" applyAlignment="1">
      <alignment vertical="center" wrapText="1"/>
    </xf>
    <xf numFmtId="167" fontId="2" fillId="0" borderId="43" xfId="3" applyNumberFormat="1" applyFont="1" applyBorder="1" applyAlignment="1">
      <alignment horizontal="center" vertical="center"/>
    </xf>
    <xf numFmtId="167" fontId="23" fillId="0" borderId="43" xfId="3" applyNumberFormat="1" applyFont="1" applyBorder="1" applyAlignment="1">
      <alignment horizontal="center"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167" fontId="9" fillId="0" borderId="0" xfId="3" applyNumberFormat="1" applyFont="1" applyAlignment="1">
      <alignment horizontal="center" vertical="top"/>
    </xf>
    <xf numFmtId="167" fontId="24" fillId="0" borderId="0" xfId="3" applyNumberFormat="1" applyFont="1" applyAlignment="1">
      <alignment horizontal="center" vertical="top" wrapText="1"/>
    </xf>
    <xf numFmtId="0" fontId="1" fillId="2" borderId="45" xfId="0" applyFont="1" applyFill="1" applyBorder="1" applyAlignment="1">
      <alignment horizontal="left" vertical="center" wrapText="1"/>
    </xf>
    <xf numFmtId="0" fontId="0" fillId="0" borderId="0" xfId="0" applyAlignment="1">
      <alignment vertical="top" wrapText="1"/>
    </xf>
    <xf numFmtId="167" fontId="0" fillId="0" borderId="0" xfId="3" applyNumberFormat="1" applyFont="1" applyAlignment="1">
      <alignment horizontal="center" vertical="top"/>
    </xf>
    <xf numFmtId="167" fontId="7" fillId="0" borderId="0" xfId="3" applyNumberFormat="1" applyFont="1" applyAlignment="1">
      <alignment horizontal="center" vertical="top"/>
    </xf>
    <xf numFmtId="0" fontId="0" fillId="0" borderId="0" xfId="0" applyAlignment="1">
      <alignment vertical="top"/>
    </xf>
    <xf numFmtId="0" fontId="3" fillId="0" borderId="46" xfId="0" applyFont="1" applyBorder="1" applyAlignment="1">
      <alignment horizontal="left" vertical="center" wrapText="1"/>
    </xf>
    <xf numFmtId="167" fontId="3" fillId="0" borderId="43" xfId="3" applyNumberFormat="1" applyFont="1" applyBorder="1" applyAlignment="1">
      <alignment horizontal="center" vertical="center" wrapText="1"/>
    </xf>
    <xf numFmtId="167" fontId="6" fillId="0" borderId="43" xfId="3" applyNumberFormat="1" applyFont="1" applyBorder="1" applyAlignment="1">
      <alignment horizontal="center" vertical="center" wrapText="1"/>
    </xf>
    <xf numFmtId="0" fontId="3" fillId="0" borderId="110" xfId="0" applyFont="1" applyBorder="1" applyAlignment="1">
      <alignment horizontal="left" vertical="center" wrapText="1"/>
    </xf>
    <xf numFmtId="0" fontId="3" fillId="0" borderId="120" xfId="0" applyFont="1" applyBorder="1" applyAlignment="1">
      <alignment horizontal="center" vertical="center" wrapText="1"/>
    </xf>
    <xf numFmtId="0" fontId="1" fillId="0" borderId="43" xfId="0" quotePrefix="1" applyFont="1" applyBorder="1" applyAlignment="1">
      <alignment horizontal="center" vertical="center" wrapText="1"/>
    </xf>
    <xf numFmtId="0" fontId="3" fillId="0" borderId="43" xfId="0" quotePrefix="1" applyFont="1" applyBorder="1" applyAlignment="1">
      <alignment horizontal="center" vertical="center" wrapText="1"/>
    </xf>
    <xf numFmtId="167" fontId="3" fillId="0" borderId="0" xfId="3" applyNumberFormat="1" applyFont="1" applyAlignment="1">
      <alignment horizontal="center" vertical="center" wrapText="1"/>
    </xf>
    <xf numFmtId="167" fontId="6" fillId="0" borderId="0" xfId="3" applyNumberFormat="1" applyFont="1" applyAlignment="1">
      <alignment horizontal="center" vertical="center" wrapText="1"/>
    </xf>
    <xf numFmtId="9" fontId="3" fillId="0" borderId="0" xfId="0" applyNumberFormat="1" applyFont="1" applyAlignment="1">
      <alignment horizontal="center" vertical="center" wrapText="1"/>
    </xf>
    <xf numFmtId="0" fontId="2" fillId="0" borderId="0" xfId="0" applyFont="1" applyAlignment="1">
      <alignment horizontal="center" vertical="center" wrapText="1"/>
    </xf>
    <xf numFmtId="9" fontId="1" fillId="2" borderId="62" xfId="0" applyNumberFormat="1"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center" vertical="center" wrapText="1"/>
    </xf>
    <xf numFmtId="167" fontId="3" fillId="0" borderId="7" xfId="3" applyNumberFormat="1" applyFont="1" applyFill="1" applyBorder="1" applyAlignment="1">
      <alignment horizontal="center" vertical="center" wrapText="1"/>
    </xf>
    <xf numFmtId="167" fontId="3" fillId="0" borderId="5" xfId="3" applyNumberFormat="1" applyFont="1" applyBorder="1" applyAlignment="1">
      <alignment horizontal="center" vertical="top" wrapText="1"/>
    </xf>
    <xf numFmtId="167" fontId="6" fillId="0" borderId="5" xfId="3" applyNumberFormat="1" applyFont="1" applyBorder="1" applyAlignment="1">
      <alignment horizontal="center" vertical="top" wrapText="1"/>
    </xf>
    <xf numFmtId="9" fontId="3" fillId="0" borderId="5" xfId="0" applyNumberFormat="1" applyFont="1" applyBorder="1" applyAlignment="1">
      <alignment horizontal="center" vertical="top" wrapText="1"/>
    </xf>
    <xf numFmtId="0" fontId="3" fillId="0" borderId="5" xfId="0" applyFont="1" applyBorder="1" applyAlignment="1">
      <alignment horizontal="center" vertical="top" wrapText="1"/>
    </xf>
    <xf numFmtId="0" fontId="1" fillId="2" borderId="67" xfId="0" applyFont="1" applyFill="1" applyBorder="1" applyAlignment="1">
      <alignment horizontal="left" vertical="center" wrapText="1"/>
    </xf>
    <xf numFmtId="9" fontId="1" fillId="2" borderId="31" xfId="0" applyNumberFormat="1"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3" fillId="0" borderId="77" xfId="0" applyFont="1" applyBorder="1" applyAlignment="1">
      <alignment horizontal="left" vertical="center" wrapText="1"/>
    </xf>
    <xf numFmtId="167" fontId="3" fillId="0" borderId="77" xfId="3" applyNumberFormat="1" applyFont="1" applyFill="1" applyBorder="1" applyAlignment="1">
      <alignment horizontal="center" vertical="center" wrapText="1"/>
    </xf>
    <xf numFmtId="167" fontId="6" fillId="0" borderId="77" xfId="3" applyNumberFormat="1" applyFont="1" applyBorder="1" applyAlignment="1">
      <alignment horizontal="center" vertical="center" wrapText="1"/>
    </xf>
    <xf numFmtId="9" fontId="3" fillId="0" borderId="77" xfId="0" applyNumberFormat="1" applyFont="1" applyBorder="1" applyAlignment="1">
      <alignment horizontal="center" vertical="center" wrapText="1"/>
    </xf>
    <xf numFmtId="0" fontId="3" fillId="0" borderId="77" xfId="0" applyFont="1" applyBorder="1" applyAlignment="1">
      <alignment horizontal="center" vertical="center" wrapText="1"/>
    </xf>
    <xf numFmtId="167" fontId="3" fillId="0" borderId="43" xfId="3" applyNumberFormat="1" applyFont="1" applyFill="1" applyBorder="1" applyAlignment="1">
      <alignment horizontal="center" vertical="center" wrapText="1"/>
    </xf>
    <xf numFmtId="0" fontId="1" fillId="2" borderId="70" xfId="0" applyFont="1" applyFill="1" applyBorder="1" applyAlignment="1">
      <alignment horizontal="left" vertical="center" wrapText="1"/>
    </xf>
    <xf numFmtId="9" fontId="1" fillId="2" borderId="13"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3" fillId="0" borderId="5" xfId="0" applyFont="1" applyBorder="1" applyAlignment="1">
      <alignment horizontal="left" vertical="top" wrapText="1"/>
    </xf>
    <xf numFmtId="0" fontId="2" fillId="0" borderId="5" xfId="0" applyFont="1" applyBorder="1" applyAlignment="1">
      <alignment horizontal="center" vertical="top" wrapText="1"/>
    </xf>
    <xf numFmtId="9" fontId="1" fillId="2" borderId="30" xfId="0" applyNumberFormat="1" applyFont="1" applyFill="1" applyBorder="1" applyAlignment="1">
      <alignment horizontal="center" vertical="center" wrapText="1"/>
    </xf>
    <xf numFmtId="0" fontId="0" fillId="0" borderId="0" xfId="0" applyAlignment="1">
      <alignment vertical="center"/>
    </xf>
    <xf numFmtId="9" fontId="3" fillId="0" borderId="5" xfId="0" applyNumberFormat="1" applyFont="1" applyBorder="1" applyAlignment="1">
      <alignment horizontal="center" vertical="center" wrapText="1"/>
    </xf>
    <xf numFmtId="9" fontId="2" fillId="0" borderId="0" xfId="0" applyNumberFormat="1" applyFont="1" applyAlignment="1">
      <alignment vertical="center"/>
    </xf>
    <xf numFmtId="9" fontId="9" fillId="0" borderId="0" xfId="0" applyNumberFormat="1" applyFont="1" applyAlignment="1">
      <alignment horizontal="center" vertical="center" wrapText="1"/>
    </xf>
    <xf numFmtId="9" fontId="0" fillId="0" borderId="0" xfId="0" applyNumberFormat="1" applyAlignment="1">
      <alignment vertical="center"/>
    </xf>
    <xf numFmtId="167" fontId="3" fillId="0" borderId="7" xfId="3" applyNumberFormat="1" applyFont="1" applyFill="1" applyBorder="1" applyAlignment="1">
      <alignment horizontal="center" vertical="top" wrapText="1"/>
    </xf>
    <xf numFmtId="0" fontId="1" fillId="0" borderId="7" xfId="0" applyFont="1" applyBorder="1" applyAlignment="1">
      <alignment horizontal="left" vertical="top" wrapText="1"/>
    </xf>
    <xf numFmtId="0" fontId="5" fillId="0" borderId="7" xfId="0" applyFont="1" applyBorder="1" applyAlignment="1">
      <alignment vertical="top" wrapText="1"/>
    </xf>
    <xf numFmtId="0" fontId="6" fillId="3" borderId="38"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40" xfId="0" applyFont="1" applyFill="1" applyBorder="1" applyAlignment="1">
      <alignment horizontal="left" vertical="top" wrapText="1"/>
    </xf>
    <xf numFmtId="0" fontId="2" fillId="0" borderId="78" xfId="0" applyFont="1" applyBorder="1" applyAlignment="1" applyProtection="1">
      <alignment horizontal="left" vertical="center" wrapText="1"/>
      <protection locked="0"/>
    </xf>
    <xf numFmtId="9" fontId="3" fillId="0" borderId="7" xfId="0" applyNumberFormat="1" applyFont="1" applyBorder="1" applyAlignment="1" applyProtection="1">
      <alignment horizontal="center" vertical="center"/>
      <protection locked="0"/>
    </xf>
    <xf numFmtId="164" fontId="4" fillId="7" borderId="23" xfId="0" applyNumberFormat="1" applyFont="1" applyFill="1" applyBorder="1" applyAlignment="1">
      <alignment horizontal="center" vertical="center"/>
    </xf>
    <xf numFmtId="0" fontId="4" fillId="7" borderId="23" xfId="0" applyFont="1" applyFill="1" applyBorder="1"/>
    <xf numFmtId="0" fontId="16" fillId="0" borderId="0" xfId="0" applyFont="1" applyAlignment="1" applyProtection="1">
      <alignment horizontal="left" vertical="center" wrapText="1"/>
      <protection locked="0"/>
    </xf>
    <xf numFmtId="0" fontId="16" fillId="0" borderId="0" xfId="0" applyFont="1" applyAlignment="1" applyProtection="1">
      <alignment vertical="center" wrapText="1"/>
      <protection locked="0"/>
    </xf>
    <xf numFmtId="0" fontId="16" fillId="4" borderId="0" xfId="0" applyFont="1" applyFill="1" applyAlignment="1" applyProtection="1">
      <alignment vertical="center" wrapText="1"/>
      <protection locked="0"/>
    </xf>
    <xf numFmtId="0" fontId="4" fillId="7" borderId="23" xfId="0" applyFont="1" applyFill="1" applyBorder="1" applyAlignment="1">
      <alignment horizontal="center" vertical="center"/>
    </xf>
    <xf numFmtId="0" fontId="13" fillId="0" borderId="7" xfId="0" applyFont="1" applyBorder="1" applyAlignment="1">
      <alignment horizontal="center" vertical="center" wrapText="1"/>
    </xf>
    <xf numFmtId="0" fontId="4" fillId="0" borderId="66" xfId="0" applyFont="1" applyBorder="1"/>
    <xf numFmtId="0" fontId="1" fillId="0" borderId="7" xfId="0" applyFont="1" applyBorder="1" applyAlignment="1">
      <alignment horizontal="left" vertical="top" wrapText="1"/>
    </xf>
    <xf numFmtId="0" fontId="5" fillId="0" borderId="7" xfId="0" applyFont="1" applyBorder="1" applyAlignment="1">
      <alignmen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54" xfId="0" applyFont="1" applyBorder="1" applyAlignment="1">
      <alignment horizontal="left" vertical="top" wrapText="1"/>
    </xf>
    <xf numFmtId="0" fontId="6" fillId="0" borderId="10" xfId="0" applyFont="1" applyBorder="1" applyAlignment="1">
      <alignment horizontal="left" vertical="top" wrapText="1"/>
    </xf>
    <xf numFmtId="0" fontId="7" fillId="0" borderId="11" xfId="0" applyFont="1" applyBorder="1" applyAlignment="1">
      <alignment vertical="top" wrapText="1"/>
    </xf>
    <xf numFmtId="0" fontId="7" fillId="0" borderId="12" xfId="0" applyFont="1" applyBorder="1" applyAlignment="1">
      <alignment vertical="top" wrapText="1"/>
    </xf>
  </cellXfs>
  <cellStyles count="4">
    <cellStyle name="]_x000d__x000a_Zoomed=1_x000d__x000a_Row=0_x000d__x000a_Column=0_x000d__x000a_Height=0_x000d__x000a_Width=0_x000d__x000a_FontName=FoxFont_x000d__x000a_FontStyle=0_x000d__x000a_FontSize=9_x000d__x000a_PrtFontName=FoxPrin" xfId="2" xr:uid="{6274CE1F-FC86-4507-9F6C-C9A032511085}"/>
    <cellStyle name="Currency 2" xfId="3" xr:uid="{0DA22F91-5803-445D-837D-FB835F51D83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0</xdr:col>
      <xdr:colOff>3368040</xdr:colOff>
      <xdr:row>577</xdr:row>
      <xdr:rowOff>0</xdr:rowOff>
    </xdr:from>
    <xdr:ext cx="184731" cy="264560"/>
    <xdr:sp macro="" textlink="">
      <xdr:nvSpPr>
        <xdr:cNvPr id="2" name="TextBox 1">
          <a:extLst>
            <a:ext uri="{FF2B5EF4-FFF2-40B4-BE49-F238E27FC236}">
              <a16:creationId xmlns:a16="http://schemas.microsoft.com/office/drawing/2014/main" id="{5B8CEC03-F360-41D7-9BFA-51BDC850DB3B}"/>
            </a:ext>
            <a:ext uri="{C183D7F6-B498-43B3-948B-1728B52AA6E4}">
              <adec:decorative xmlns:adec="http://schemas.microsoft.com/office/drawing/2017/decorative" val="1"/>
            </a:ext>
          </a:extLst>
        </xdr:cNvPr>
        <xdr:cNvSpPr txBox="1"/>
      </xdr:nvSpPr>
      <xdr:spPr>
        <a:xfrm>
          <a:off x="3364865" y="16419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0</xdr:col>
      <xdr:colOff>1828800</xdr:colOff>
      <xdr:row>577</xdr:row>
      <xdr:rowOff>0</xdr:rowOff>
    </xdr:from>
    <xdr:ext cx="184731" cy="264560"/>
    <xdr:sp macro="" textlink="">
      <xdr:nvSpPr>
        <xdr:cNvPr id="3" name="TextBox 2">
          <a:extLst>
            <a:ext uri="{FF2B5EF4-FFF2-40B4-BE49-F238E27FC236}">
              <a16:creationId xmlns:a16="http://schemas.microsoft.com/office/drawing/2014/main" id="{DEBE3F92-83B2-4505-B778-0A07520C0BAC}"/>
            </a:ext>
            <a:ext uri="{C183D7F6-B498-43B3-948B-1728B52AA6E4}">
              <adec:decorative xmlns:adec="http://schemas.microsoft.com/office/drawing/2017/decorative" val="1"/>
            </a:ext>
          </a:extLst>
        </xdr:cNvPr>
        <xdr:cNvSpPr txBox="1"/>
      </xdr:nvSpPr>
      <xdr:spPr>
        <a:xfrm>
          <a:off x="1828800" y="16419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Adam Watson" id="{4AB77138-340C-44F3-8971-81A70BABBC09}" userId="S::adam.watson@falkirk.gov.uk::685a6235-df45-4300-84f2-5b7db16325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20" dT="2025-01-13T09:28:36.67" personId="{4AB77138-340C-44F3-8971-81A70BABBC09}" id="{22CCB5F6-98AC-4F1D-BA27-78BBC08478C9}">
    <text>This is the maximum that can be charged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
  <sheetViews>
    <sheetView topLeftCell="A17" zoomScale="89" zoomScaleNormal="89" workbookViewId="0">
      <selection activeCell="A42" sqref="A42:G42"/>
    </sheetView>
  </sheetViews>
  <sheetFormatPr defaultColWidth="9.140625" defaultRowHeight="14.25" x14ac:dyDescent="0.2"/>
  <cols>
    <col min="1" max="1" width="55.85546875" style="4" customWidth="1"/>
    <col min="2" max="3" width="10.85546875" style="89" customWidth="1"/>
    <col min="4" max="4" width="8.85546875" style="30" customWidth="1"/>
    <col min="5" max="5" width="14.7109375" style="30" customWidth="1"/>
    <col min="6" max="6" width="12.28515625" style="30" bestFit="1" customWidth="1"/>
    <col min="7" max="7" width="19.28515625" style="30" bestFit="1" customWidth="1"/>
    <col min="8" max="16384" width="9.140625" style="4"/>
  </cols>
  <sheetData>
    <row r="1" spans="1:7" ht="24" customHeight="1" x14ac:dyDescent="0.25">
      <c r="A1" s="29" t="s">
        <v>0</v>
      </c>
      <c r="B1" s="95"/>
      <c r="F1" s="62"/>
      <c r="G1" s="61"/>
    </row>
    <row r="2" spans="1:7" ht="15" thickBot="1" x14ac:dyDescent="0.25"/>
    <row r="3" spans="1:7" ht="45.75" customHeight="1" x14ac:dyDescent="0.2">
      <c r="A3" s="48" t="s">
        <v>1</v>
      </c>
      <c r="B3" s="90" t="s">
        <v>2</v>
      </c>
      <c r="C3" s="90" t="s">
        <v>3</v>
      </c>
      <c r="D3" s="66" t="s">
        <v>4</v>
      </c>
      <c r="E3" s="66" t="s">
        <v>5</v>
      </c>
      <c r="F3" s="42" t="s">
        <v>6</v>
      </c>
      <c r="G3" s="43" t="s">
        <v>7</v>
      </c>
    </row>
    <row r="4" spans="1:7" x14ac:dyDescent="0.2">
      <c r="A4" s="67" t="s">
        <v>8</v>
      </c>
      <c r="B4" s="68">
        <v>2.1</v>
      </c>
      <c r="C4" s="91">
        <f>ROUND(B4*1.15,1)</f>
        <v>2.4</v>
      </c>
      <c r="D4" s="88">
        <f>IFERROR((C4-B4)/B4,0)</f>
        <v>0.14285714285714277</v>
      </c>
      <c r="E4" s="70" t="s">
        <v>9</v>
      </c>
      <c r="F4" s="64" t="s">
        <v>10</v>
      </c>
      <c r="G4" s="44" t="s">
        <v>11</v>
      </c>
    </row>
    <row r="5" spans="1:7" x14ac:dyDescent="0.2">
      <c r="A5" s="67" t="s">
        <v>12</v>
      </c>
      <c r="B5" s="68">
        <v>0</v>
      </c>
      <c r="C5" s="91">
        <f t="shared" ref="C5:C6" si="0">ROUND(B5*1.15,1)</f>
        <v>0</v>
      </c>
      <c r="D5" s="88">
        <f t="shared" ref="D5:D6" si="1">IFERROR((C5-B5)/B5,0)</f>
        <v>0</v>
      </c>
      <c r="E5" s="70" t="s">
        <v>9</v>
      </c>
      <c r="F5" s="64" t="s">
        <v>10</v>
      </c>
      <c r="G5" s="44" t="s">
        <v>11</v>
      </c>
    </row>
    <row r="6" spans="1:7" x14ac:dyDescent="0.2">
      <c r="A6" s="67" t="s">
        <v>13</v>
      </c>
      <c r="B6" s="68">
        <v>0.85</v>
      </c>
      <c r="C6" s="91">
        <f t="shared" si="0"/>
        <v>1</v>
      </c>
      <c r="D6" s="88">
        <f t="shared" si="1"/>
        <v>0.17647058823529416</v>
      </c>
      <c r="E6" s="70" t="s">
        <v>9</v>
      </c>
      <c r="F6" s="65" t="s">
        <v>10</v>
      </c>
      <c r="G6" s="53" t="s">
        <v>11</v>
      </c>
    </row>
    <row r="7" spans="1:7" ht="15" thickBot="1" x14ac:dyDescent="0.25">
      <c r="A7" s="57"/>
      <c r="B7" s="45"/>
      <c r="C7" s="45"/>
      <c r="D7" s="45"/>
      <c r="E7" s="46"/>
      <c r="F7" s="46"/>
      <c r="G7" s="58"/>
    </row>
    <row r="8" spans="1:7" ht="45" x14ac:dyDescent="0.2">
      <c r="A8" s="48" t="s">
        <v>14</v>
      </c>
      <c r="B8" s="90" t="str">
        <f>B3</f>
        <v>2024/25 Current 
Charge</v>
      </c>
      <c r="C8" s="90" t="s">
        <v>3</v>
      </c>
      <c r="D8" s="66" t="s">
        <v>4</v>
      </c>
      <c r="E8" s="66" t="s">
        <v>5</v>
      </c>
      <c r="F8" s="42" t="s">
        <v>6</v>
      </c>
      <c r="G8" s="43" t="s">
        <v>7</v>
      </c>
    </row>
    <row r="9" spans="1:7" x14ac:dyDescent="0.2">
      <c r="A9" s="67" t="s">
        <v>15</v>
      </c>
      <c r="B9" s="68">
        <v>2.4</v>
      </c>
      <c r="C9" s="91">
        <f t="shared" ref="C9:C15" si="2">ROUND(B9*1.1,1)</f>
        <v>2.6</v>
      </c>
      <c r="D9" s="88">
        <f>IFERROR((C9-B9)/B9,0)</f>
        <v>8.3333333333333412E-2</v>
      </c>
      <c r="E9" s="70" t="s">
        <v>9</v>
      </c>
      <c r="F9" s="64" t="s">
        <v>10</v>
      </c>
      <c r="G9" s="44" t="s">
        <v>11</v>
      </c>
    </row>
    <row r="10" spans="1:7" ht="28.5" x14ac:dyDescent="0.2">
      <c r="A10" s="67" t="s">
        <v>16</v>
      </c>
      <c r="B10" s="68">
        <v>0</v>
      </c>
      <c r="C10" s="91">
        <f t="shared" si="2"/>
        <v>0</v>
      </c>
      <c r="D10" s="88">
        <f t="shared" ref="D10:D18" si="3">IFERROR((C10-B10)/B10,0)</f>
        <v>0</v>
      </c>
      <c r="E10" s="70" t="s">
        <v>9</v>
      </c>
      <c r="F10" s="64" t="s">
        <v>10</v>
      </c>
      <c r="G10" s="44" t="s">
        <v>17</v>
      </c>
    </row>
    <row r="11" spans="1:7" x14ac:dyDescent="0.2">
      <c r="A11" s="67" t="s">
        <v>18</v>
      </c>
      <c r="B11" s="71">
        <v>2.7</v>
      </c>
      <c r="C11" s="91">
        <f t="shared" si="2"/>
        <v>3</v>
      </c>
      <c r="D11" s="88">
        <f t="shared" si="3"/>
        <v>0.11111111111111104</v>
      </c>
      <c r="E11" s="70" t="s">
        <v>9</v>
      </c>
      <c r="F11" s="64" t="s">
        <v>10</v>
      </c>
      <c r="G11" s="47" t="s">
        <v>11</v>
      </c>
    </row>
    <row r="12" spans="1:7" ht="28.5" x14ac:dyDescent="0.2">
      <c r="A12" s="67" t="s">
        <v>19</v>
      </c>
      <c r="B12" s="71">
        <v>0</v>
      </c>
      <c r="C12" s="91">
        <f t="shared" si="2"/>
        <v>0</v>
      </c>
      <c r="D12" s="88">
        <f t="shared" si="3"/>
        <v>0</v>
      </c>
      <c r="E12" s="70" t="s">
        <v>9</v>
      </c>
      <c r="F12" s="64" t="s">
        <v>10</v>
      </c>
      <c r="G12" s="47" t="s">
        <v>17</v>
      </c>
    </row>
    <row r="13" spans="1:7" ht="28.5" x14ac:dyDescent="0.2">
      <c r="A13" s="67" t="s">
        <v>20</v>
      </c>
      <c r="B13" s="71">
        <v>0</v>
      </c>
      <c r="C13" s="91">
        <f t="shared" si="2"/>
        <v>0</v>
      </c>
      <c r="D13" s="88">
        <f t="shared" si="3"/>
        <v>0</v>
      </c>
      <c r="E13" s="70" t="s">
        <v>9</v>
      </c>
      <c r="F13" s="64" t="s">
        <v>10</v>
      </c>
      <c r="G13" s="47" t="s">
        <v>17</v>
      </c>
    </row>
    <row r="14" spans="1:7" ht="28.5" x14ac:dyDescent="0.2">
      <c r="A14" s="67" t="s">
        <v>21</v>
      </c>
      <c r="B14" s="71">
        <v>0</v>
      </c>
      <c r="C14" s="91">
        <f t="shared" si="2"/>
        <v>0</v>
      </c>
      <c r="D14" s="88">
        <f t="shared" si="3"/>
        <v>0</v>
      </c>
      <c r="E14" s="70" t="s">
        <v>9</v>
      </c>
      <c r="F14" s="64" t="s">
        <v>10</v>
      </c>
      <c r="G14" s="47" t="s">
        <v>17</v>
      </c>
    </row>
    <row r="15" spans="1:7" x14ac:dyDescent="0.2">
      <c r="A15" s="67" t="s">
        <v>22</v>
      </c>
      <c r="B15" s="71">
        <v>2.7</v>
      </c>
      <c r="C15" s="91">
        <f t="shared" si="2"/>
        <v>3</v>
      </c>
      <c r="D15" s="88">
        <f t="shared" si="3"/>
        <v>0.11111111111111104</v>
      </c>
      <c r="E15" s="70" t="s">
        <v>9</v>
      </c>
      <c r="F15" s="64" t="s">
        <v>10</v>
      </c>
      <c r="G15" s="47" t="s">
        <v>11</v>
      </c>
    </row>
    <row r="16" spans="1:7" x14ac:dyDescent="0.2">
      <c r="A16" s="67" t="s">
        <v>23</v>
      </c>
      <c r="B16" s="71">
        <v>3.25</v>
      </c>
      <c r="C16" s="91">
        <f t="shared" ref="C16:C18" si="4">ROUND(B16*1.1,1)</f>
        <v>3.6</v>
      </c>
      <c r="D16" s="88">
        <f t="shared" si="3"/>
        <v>0.10769230769230773</v>
      </c>
      <c r="E16" s="70" t="s">
        <v>9</v>
      </c>
      <c r="F16" s="64" t="s">
        <v>10</v>
      </c>
      <c r="G16" s="47" t="s">
        <v>11</v>
      </c>
    </row>
    <row r="17" spans="1:9" ht="30" customHeight="1" x14ac:dyDescent="0.2">
      <c r="A17" s="72" t="s">
        <v>24</v>
      </c>
      <c r="B17" s="73">
        <v>0</v>
      </c>
      <c r="C17" s="91">
        <f t="shared" si="4"/>
        <v>0</v>
      </c>
      <c r="D17" s="88">
        <f t="shared" si="3"/>
        <v>0</v>
      </c>
      <c r="E17" s="74" t="s">
        <v>9</v>
      </c>
      <c r="F17" s="7" t="s">
        <v>10</v>
      </c>
      <c r="G17" s="47" t="s">
        <v>17</v>
      </c>
    </row>
    <row r="18" spans="1:9" ht="15" customHeight="1" x14ac:dyDescent="0.2">
      <c r="A18" s="67" t="s">
        <v>25</v>
      </c>
      <c r="B18" s="71">
        <v>0</v>
      </c>
      <c r="C18" s="91">
        <f t="shared" si="4"/>
        <v>0</v>
      </c>
      <c r="D18" s="88">
        <f t="shared" si="3"/>
        <v>0</v>
      </c>
      <c r="E18" s="64" t="s">
        <v>9</v>
      </c>
      <c r="F18" s="52" t="s">
        <v>10</v>
      </c>
      <c r="G18" s="56" t="s">
        <v>17</v>
      </c>
    </row>
    <row r="19" spans="1:9" ht="15" customHeight="1" x14ac:dyDescent="0.2">
      <c r="A19" s="57"/>
      <c r="B19" s="54"/>
      <c r="C19" s="54"/>
      <c r="D19" s="54"/>
      <c r="E19" s="55"/>
      <c r="F19" s="46"/>
      <c r="G19" s="59"/>
    </row>
    <row r="20" spans="1:9" ht="45" x14ac:dyDescent="0.2">
      <c r="A20" s="76" t="s">
        <v>26</v>
      </c>
      <c r="B20" s="92" t="str">
        <f>B3</f>
        <v>2024/25 Current 
Charge</v>
      </c>
      <c r="C20" s="92" t="s">
        <v>3</v>
      </c>
      <c r="D20" s="77" t="s">
        <v>4</v>
      </c>
      <c r="E20" s="77" t="s">
        <v>5</v>
      </c>
      <c r="F20" s="77" t="s">
        <v>6</v>
      </c>
      <c r="G20" s="86" t="s">
        <v>7</v>
      </c>
    </row>
    <row r="21" spans="1:9" x14ac:dyDescent="0.2">
      <c r="A21" s="72" t="s">
        <v>27</v>
      </c>
      <c r="B21" s="96">
        <v>5</v>
      </c>
      <c r="C21" s="91">
        <f>ROUND(B21*1.1,1)</f>
        <v>5.5</v>
      </c>
      <c r="D21" s="88">
        <f>IFERROR((C21-B21)/B21,0)</f>
        <v>0.1</v>
      </c>
      <c r="E21" s="83" t="s">
        <v>28</v>
      </c>
      <c r="F21" s="84" t="s">
        <v>10</v>
      </c>
      <c r="G21" s="85" t="s">
        <v>11</v>
      </c>
    </row>
    <row r="22" spans="1:9" ht="15" thickBot="1" x14ac:dyDescent="0.25">
      <c r="A22" s="50"/>
      <c r="G22" s="51"/>
    </row>
    <row r="23" spans="1:9" ht="47.25" customHeight="1" x14ac:dyDescent="0.2">
      <c r="A23" s="76" t="s">
        <v>29</v>
      </c>
      <c r="B23" s="92" t="str">
        <f>B3</f>
        <v>2024/25 Current 
Charge</v>
      </c>
      <c r="C23" s="92" t="s">
        <v>3</v>
      </c>
      <c r="D23" s="77" t="s">
        <v>4</v>
      </c>
      <c r="E23" s="77" t="s">
        <v>5</v>
      </c>
      <c r="F23" s="75" t="s">
        <v>6</v>
      </c>
      <c r="G23" s="43" t="s">
        <v>7</v>
      </c>
    </row>
    <row r="24" spans="1:9" x14ac:dyDescent="0.2">
      <c r="A24" s="22" t="s">
        <v>30</v>
      </c>
      <c r="B24" s="93">
        <v>6.3</v>
      </c>
      <c r="C24" s="91">
        <v>6.6</v>
      </c>
      <c r="D24" s="88">
        <f>IFERROR((C24-B24)/B24,0)</f>
        <v>4.7619047619047596E-2</v>
      </c>
      <c r="E24" s="24" t="s">
        <v>9</v>
      </c>
      <c r="F24" s="79" t="s">
        <v>31</v>
      </c>
      <c r="G24" s="49" t="s">
        <v>11</v>
      </c>
      <c r="I24" s="60"/>
    </row>
    <row r="25" spans="1:9" x14ac:dyDescent="0.2">
      <c r="A25" s="22" t="s">
        <v>32</v>
      </c>
      <c r="B25" s="93">
        <v>4.9000000000000004</v>
      </c>
      <c r="C25" s="91">
        <v>5.6</v>
      </c>
      <c r="D25" s="88">
        <f>IFERROR((C25-B25)/B25,0)</f>
        <v>0.14285714285714271</v>
      </c>
      <c r="E25" s="24" t="s">
        <v>9</v>
      </c>
      <c r="F25" s="79" t="s">
        <v>31</v>
      </c>
      <c r="G25" s="49" t="s">
        <v>11</v>
      </c>
    </row>
    <row r="26" spans="1:9" x14ac:dyDescent="0.2">
      <c r="A26" s="50"/>
      <c r="G26" s="51"/>
    </row>
    <row r="27" spans="1:9" ht="48" customHeight="1" x14ac:dyDescent="0.2">
      <c r="A27" s="76" t="s">
        <v>33</v>
      </c>
      <c r="B27" s="92" t="str">
        <f>B3</f>
        <v>2024/25 Current 
Charge</v>
      </c>
      <c r="C27" s="92" t="s">
        <v>3</v>
      </c>
      <c r="D27" s="77" t="s">
        <v>4</v>
      </c>
      <c r="E27" s="77" t="s">
        <v>5</v>
      </c>
      <c r="F27" s="77" t="s">
        <v>6</v>
      </c>
      <c r="G27" s="86" t="s">
        <v>7</v>
      </c>
    </row>
    <row r="28" spans="1:9" x14ac:dyDescent="0.2">
      <c r="A28" s="22" t="s">
        <v>34</v>
      </c>
      <c r="B28" s="93">
        <v>0</v>
      </c>
      <c r="C28" s="93"/>
      <c r="D28" s="80">
        <v>0</v>
      </c>
      <c r="E28" s="24" t="s">
        <v>9</v>
      </c>
      <c r="F28" s="24" t="s">
        <v>35</v>
      </c>
      <c r="G28" s="24" t="s">
        <v>11</v>
      </c>
    </row>
    <row r="29" spans="1:9" x14ac:dyDescent="0.2">
      <c r="A29" s="82" t="s">
        <v>36</v>
      </c>
      <c r="B29" s="91" t="s">
        <v>37</v>
      </c>
      <c r="C29" s="91" t="s">
        <v>38</v>
      </c>
      <c r="D29" s="69" t="s">
        <v>39</v>
      </c>
      <c r="E29" s="24" t="s">
        <v>9</v>
      </c>
      <c r="F29" s="24" t="s">
        <v>35</v>
      </c>
      <c r="G29" s="24" t="s">
        <v>11</v>
      </c>
    </row>
    <row r="30" spans="1:9" ht="28.5" x14ac:dyDescent="0.2">
      <c r="A30" s="82" t="s">
        <v>40</v>
      </c>
      <c r="B30" s="91" t="s">
        <v>37</v>
      </c>
      <c r="C30" s="91" t="s">
        <v>38</v>
      </c>
      <c r="D30" s="69" t="s">
        <v>39</v>
      </c>
      <c r="E30" s="24" t="s">
        <v>9</v>
      </c>
      <c r="F30" s="24" t="s">
        <v>35</v>
      </c>
      <c r="G30" s="24" t="s">
        <v>11</v>
      </c>
    </row>
    <row r="31" spans="1:9" ht="15" x14ac:dyDescent="0.25">
      <c r="A31" s="29"/>
      <c r="G31" s="61"/>
    </row>
    <row r="32" spans="1:9" s="63" customFormat="1" ht="51" customHeight="1" x14ac:dyDescent="0.2">
      <c r="A32" s="76" t="s">
        <v>41</v>
      </c>
      <c r="B32" s="92" t="str">
        <f>B3</f>
        <v>2024/25 Current 
Charge</v>
      </c>
      <c r="C32" s="92" t="s">
        <v>3</v>
      </c>
      <c r="D32" s="77" t="s">
        <v>42</v>
      </c>
      <c r="E32" s="77" t="s">
        <v>5</v>
      </c>
      <c r="F32" s="77" t="s">
        <v>6</v>
      </c>
      <c r="G32" s="87" t="s">
        <v>7</v>
      </c>
    </row>
    <row r="33" spans="1:7" x14ac:dyDescent="0.2">
      <c r="A33" s="57"/>
      <c r="B33" s="54"/>
      <c r="C33" s="54"/>
      <c r="D33" s="54"/>
      <c r="E33" s="55"/>
      <c r="F33" s="46"/>
      <c r="G33" s="58"/>
    </row>
    <row r="34" spans="1:7" ht="15" x14ac:dyDescent="0.2">
      <c r="A34" s="929" t="s">
        <v>43</v>
      </c>
      <c r="B34" s="930"/>
      <c r="C34" s="930"/>
      <c r="D34" s="930"/>
      <c r="E34" s="930"/>
      <c r="F34" s="930"/>
      <c r="G34" s="930"/>
    </row>
    <row r="35" spans="1:7" x14ac:dyDescent="0.2">
      <c r="A35" s="67" t="s">
        <v>44</v>
      </c>
      <c r="B35" s="68">
        <v>24.9</v>
      </c>
      <c r="C35" s="91">
        <v>45</v>
      </c>
      <c r="D35" s="88">
        <f>IFERROR((C35-B35)/B35,0)</f>
        <v>0.80722891566265076</v>
      </c>
      <c r="E35" s="70" t="s">
        <v>45</v>
      </c>
      <c r="F35" s="70" t="s">
        <v>46</v>
      </c>
      <c r="G35" s="81" t="s">
        <v>11</v>
      </c>
    </row>
    <row r="36" spans="1:7" x14ac:dyDescent="0.2">
      <c r="A36" s="67" t="s">
        <v>47</v>
      </c>
      <c r="B36" s="68">
        <v>15.5</v>
      </c>
      <c r="C36" s="91">
        <v>22</v>
      </c>
      <c r="D36" s="88">
        <f t="shared" ref="D36:D40" si="5">IFERROR((C36-B36)/B36,0)</f>
        <v>0.41935483870967744</v>
      </c>
      <c r="E36" s="70" t="s">
        <v>45</v>
      </c>
      <c r="F36" s="70" t="s">
        <v>46</v>
      </c>
      <c r="G36" s="81" t="s">
        <v>11</v>
      </c>
    </row>
    <row r="37" spans="1:7" x14ac:dyDescent="0.2">
      <c r="A37" s="67" t="s">
        <v>48</v>
      </c>
      <c r="B37" s="68">
        <v>24.9</v>
      </c>
      <c r="C37" s="91">
        <v>30</v>
      </c>
      <c r="D37" s="88">
        <f t="shared" si="5"/>
        <v>0.20481927710843381</v>
      </c>
      <c r="E37" s="70" t="s">
        <v>45</v>
      </c>
      <c r="F37" s="70" t="s">
        <v>46</v>
      </c>
      <c r="G37" s="81" t="s">
        <v>11</v>
      </c>
    </row>
    <row r="38" spans="1:7" x14ac:dyDescent="0.2">
      <c r="A38" s="67" t="s">
        <v>49</v>
      </c>
      <c r="B38" s="68">
        <v>82.5</v>
      </c>
      <c r="C38" s="91">
        <v>107</v>
      </c>
      <c r="D38" s="88">
        <f t="shared" si="5"/>
        <v>0.29696969696969699</v>
      </c>
      <c r="E38" s="70" t="s">
        <v>45</v>
      </c>
      <c r="F38" s="70" t="s">
        <v>46</v>
      </c>
      <c r="G38" s="81" t="s">
        <v>11</v>
      </c>
    </row>
    <row r="39" spans="1:7" x14ac:dyDescent="0.2">
      <c r="A39" s="67" t="s">
        <v>50</v>
      </c>
      <c r="B39" s="71">
        <v>59.3</v>
      </c>
      <c r="C39" s="94">
        <v>70</v>
      </c>
      <c r="D39" s="88">
        <f t="shared" si="5"/>
        <v>0.18043844856661051</v>
      </c>
      <c r="E39" s="70" t="s">
        <v>45</v>
      </c>
      <c r="F39" s="70" t="s">
        <v>51</v>
      </c>
      <c r="G39" s="81" t="s">
        <v>11</v>
      </c>
    </row>
    <row r="40" spans="1:7" x14ac:dyDescent="0.2">
      <c r="A40" s="67" t="s">
        <v>52</v>
      </c>
      <c r="B40" s="71">
        <v>29.700000000000003</v>
      </c>
      <c r="C40" s="94">
        <v>40</v>
      </c>
      <c r="D40" s="88">
        <f t="shared" si="5"/>
        <v>0.34680134680134667</v>
      </c>
      <c r="E40" s="70" t="s">
        <v>45</v>
      </c>
      <c r="F40" s="70" t="s">
        <v>51</v>
      </c>
      <c r="G40" s="81" t="s">
        <v>11</v>
      </c>
    </row>
    <row r="41" spans="1:7" x14ac:dyDescent="0.2">
      <c r="A41" s="67" t="s">
        <v>53</v>
      </c>
      <c r="B41" s="71"/>
      <c r="C41" s="71"/>
      <c r="D41" s="71"/>
      <c r="E41" s="78"/>
      <c r="F41" s="70"/>
      <c r="G41" s="81"/>
    </row>
    <row r="42" spans="1:7" ht="15" x14ac:dyDescent="0.2">
      <c r="A42" s="914" t="s">
        <v>54</v>
      </c>
      <c r="B42" s="915"/>
      <c r="C42" s="915"/>
      <c r="D42" s="915"/>
      <c r="E42" s="915"/>
      <c r="F42" s="915"/>
      <c r="G42" s="915"/>
    </row>
    <row r="43" spans="1:7" x14ac:dyDescent="0.2">
      <c r="A43" s="67" t="s">
        <v>44</v>
      </c>
      <c r="B43" s="68">
        <v>47.9</v>
      </c>
      <c r="C43" s="91">
        <v>51.8</v>
      </c>
      <c r="D43" s="88">
        <f>IFERROR((C43-B43)/B43,0)</f>
        <v>8.1419624217118972E-2</v>
      </c>
      <c r="E43" s="70" t="s">
        <v>45</v>
      </c>
      <c r="F43" s="70" t="s">
        <v>46</v>
      </c>
      <c r="G43" s="81" t="s">
        <v>11</v>
      </c>
    </row>
    <row r="44" spans="1:7" x14ac:dyDescent="0.2">
      <c r="A44" s="67" t="s">
        <v>47</v>
      </c>
      <c r="B44" s="68">
        <v>31</v>
      </c>
      <c r="C44" s="91">
        <v>25.3</v>
      </c>
      <c r="D44" s="88">
        <f t="shared" ref="D44:D48" si="6">IFERROR((C44-B44)/B44,0)</f>
        <v>-0.18387096774193545</v>
      </c>
      <c r="E44" s="70" t="s">
        <v>45</v>
      </c>
      <c r="F44" s="70" t="s">
        <v>46</v>
      </c>
      <c r="G44" s="81" t="s">
        <v>11</v>
      </c>
    </row>
    <row r="45" spans="1:7" x14ac:dyDescent="0.2">
      <c r="A45" s="67" t="s">
        <v>48</v>
      </c>
      <c r="B45" s="68">
        <v>49.9</v>
      </c>
      <c r="C45" s="91">
        <v>34.5</v>
      </c>
      <c r="D45" s="88">
        <f t="shared" si="6"/>
        <v>-0.30861723446893785</v>
      </c>
      <c r="E45" s="70" t="s">
        <v>45</v>
      </c>
      <c r="F45" s="70" t="s">
        <v>46</v>
      </c>
      <c r="G45" s="81" t="s">
        <v>11</v>
      </c>
    </row>
    <row r="46" spans="1:7" x14ac:dyDescent="0.2">
      <c r="A46" s="67" t="s">
        <v>49</v>
      </c>
      <c r="B46" s="68">
        <v>164.9</v>
      </c>
      <c r="C46" s="91">
        <v>160</v>
      </c>
      <c r="D46" s="88">
        <f t="shared" si="6"/>
        <v>-2.9714978775015194E-2</v>
      </c>
      <c r="E46" s="70" t="s">
        <v>45</v>
      </c>
      <c r="F46" s="70" t="s">
        <v>46</v>
      </c>
      <c r="G46" s="81" t="s">
        <v>11</v>
      </c>
    </row>
    <row r="47" spans="1:7" x14ac:dyDescent="0.2">
      <c r="A47" s="67" t="s">
        <v>50</v>
      </c>
      <c r="B47" s="71">
        <v>118.6</v>
      </c>
      <c r="C47" s="94">
        <v>80.5</v>
      </c>
      <c r="D47" s="88">
        <f t="shared" si="6"/>
        <v>-0.32124789207419896</v>
      </c>
      <c r="E47" s="70" t="s">
        <v>45</v>
      </c>
      <c r="F47" s="70" t="s">
        <v>51</v>
      </c>
      <c r="G47" s="81" t="s">
        <v>11</v>
      </c>
    </row>
    <row r="48" spans="1:7" x14ac:dyDescent="0.2">
      <c r="A48" s="67" t="s">
        <v>52</v>
      </c>
      <c r="B48" s="71">
        <v>59.5</v>
      </c>
      <c r="C48" s="94">
        <v>46</v>
      </c>
      <c r="D48" s="88">
        <f t="shared" si="6"/>
        <v>-0.22689075630252101</v>
      </c>
      <c r="E48" s="70" t="s">
        <v>45</v>
      </c>
      <c r="F48" s="70" t="s">
        <v>51</v>
      </c>
      <c r="G48" s="81" t="s">
        <v>11</v>
      </c>
    </row>
    <row r="49" spans="1:7" x14ac:dyDescent="0.2">
      <c r="A49" s="67"/>
      <c r="B49" s="71"/>
      <c r="C49" s="71"/>
      <c r="D49" s="71"/>
      <c r="E49" s="78"/>
      <c r="F49" s="70"/>
      <c r="G49" s="81"/>
    </row>
    <row r="50" spans="1:7" ht="15" x14ac:dyDescent="0.2">
      <c r="A50" s="929" t="s">
        <v>55</v>
      </c>
      <c r="B50" s="930"/>
      <c r="C50" s="930"/>
      <c r="D50" s="930"/>
      <c r="E50" s="930"/>
      <c r="F50" s="930"/>
      <c r="G50" s="930"/>
    </row>
    <row r="51" spans="1:7" ht="15" customHeight="1" x14ac:dyDescent="0.2">
      <c r="A51" s="67" t="s">
        <v>44</v>
      </c>
      <c r="B51" s="68">
        <v>15.4</v>
      </c>
      <c r="C51" s="91">
        <v>28</v>
      </c>
      <c r="D51" s="88">
        <f>IFERROR((C51-B51)/B51,0)</f>
        <v>0.81818181818181812</v>
      </c>
      <c r="E51" s="70" t="s">
        <v>45</v>
      </c>
      <c r="F51" s="70" t="s">
        <v>56</v>
      </c>
      <c r="G51" s="81" t="s">
        <v>11</v>
      </c>
    </row>
    <row r="52" spans="1:7" ht="15" customHeight="1" x14ac:dyDescent="0.2">
      <c r="A52" s="67" t="s">
        <v>47</v>
      </c>
      <c r="B52" s="68">
        <v>15.4</v>
      </c>
      <c r="C52" s="91">
        <v>22</v>
      </c>
      <c r="D52" s="88">
        <f t="shared" ref="D52:D56" si="7">IFERROR((C52-B52)/B52,0)</f>
        <v>0.42857142857142855</v>
      </c>
      <c r="E52" s="70" t="s">
        <v>45</v>
      </c>
      <c r="F52" s="70" t="s">
        <v>56</v>
      </c>
      <c r="G52" s="81" t="s">
        <v>11</v>
      </c>
    </row>
    <row r="53" spans="1:7" ht="15" customHeight="1" x14ac:dyDescent="0.2">
      <c r="A53" s="67" t="s">
        <v>48</v>
      </c>
      <c r="B53" s="68">
        <v>15.4</v>
      </c>
      <c r="C53" s="91">
        <v>18</v>
      </c>
      <c r="D53" s="88">
        <f t="shared" si="7"/>
        <v>0.1688311688311688</v>
      </c>
      <c r="E53" s="70" t="s">
        <v>45</v>
      </c>
      <c r="F53" s="70" t="s">
        <v>56</v>
      </c>
      <c r="G53" s="81" t="s">
        <v>11</v>
      </c>
    </row>
    <row r="54" spans="1:7" ht="15" customHeight="1" x14ac:dyDescent="0.2">
      <c r="A54" s="67" t="s">
        <v>49</v>
      </c>
      <c r="B54" s="68">
        <v>15.4</v>
      </c>
      <c r="C54" s="91">
        <v>35</v>
      </c>
      <c r="D54" s="88">
        <f t="shared" si="7"/>
        <v>1.2727272727272727</v>
      </c>
      <c r="E54" s="70" t="s">
        <v>45</v>
      </c>
      <c r="F54" s="70" t="s">
        <v>56</v>
      </c>
      <c r="G54" s="81" t="s">
        <v>11</v>
      </c>
    </row>
    <row r="55" spans="1:7" ht="15" customHeight="1" x14ac:dyDescent="0.2">
      <c r="A55" s="67" t="s">
        <v>50</v>
      </c>
      <c r="B55" s="68">
        <v>30.8</v>
      </c>
      <c r="C55" s="91">
        <v>45</v>
      </c>
      <c r="D55" s="88">
        <f t="shared" si="7"/>
        <v>0.46103896103896103</v>
      </c>
      <c r="E55" s="70" t="s">
        <v>45</v>
      </c>
      <c r="F55" s="70" t="s">
        <v>56</v>
      </c>
      <c r="G55" s="81" t="s">
        <v>11</v>
      </c>
    </row>
    <row r="56" spans="1:7" ht="15" customHeight="1" x14ac:dyDescent="0.2">
      <c r="A56" s="67" t="s">
        <v>52</v>
      </c>
      <c r="B56" s="68">
        <v>15.4</v>
      </c>
      <c r="C56" s="91">
        <v>25</v>
      </c>
      <c r="D56" s="88">
        <f t="shared" si="7"/>
        <v>0.62337662337662336</v>
      </c>
      <c r="E56" s="70" t="s">
        <v>45</v>
      </c>
      <c r="F56" s="70" t="s">
        <v>56</v>
      </c>
      <c r="G56" s="81" t="s">
        <v>11</v>
      </c>
    </row>
    <row r="57" spans="1:7" x14ac:dyDescent="0.2">
      <c r="A57" s="22"/>
      <c r="B57" s="93"/>
      <c r="C57" s="93"/>
      <c r="D57" s="24"/>
      <c r="E57" s="24"/>
      <c r="F57" s="24"/>
      <c r="G57" s="24"/>
    </row>
    <row r="58" spans="1:7" ht="15" customHeight="1" x14ac:dyDescent="0.2">
      <c r="A58" s="22"/>
      <c r="B58" s="93"/>
      <c r="C58" s="93"/>
      <c r="D58" s="24"/>
      <c r="E58" s="24"/>
      <c r="F58" s="24"/>
      <c r="G58" s="24"/>
    </row>
    <row r="59" spans="1:7" x14ac:dyDescent="0.2">
      <c r="A59" s="22" t="s">
        <v>57</v>
      </c>
      <c r="B59" s="93"/>
      <c r="C59" s="93"/>
      <c r="D59" s="24"/>
      <c r="E59" s="24"/>
      <c r="F59" s="24"/>
      <c r="G59" s="24"/>
    </row>
  </sheetData>
  <mergeCells count="2">
    <mergeCell ref="A34:G34"/>
    <mergeCell ref="A50:G50"/>
  </mergeCells>
  <pageMargins left="0.70866141732283472" right="0.70866141732283472" top="0.74803149606299213" bottom="0.74803149606299213" header="0.31496062992125984" footer="0.31496062992125984"/>
  <pageSetup paperSize="9" scale="65" orientation="portrait" r:id="rId1"/>
  <rowBreaks count="1" manualBreakCount="1">
    <brk id="31"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552F-4DAD-4700-A345-0BE3FC280DEC}">
  <dimension ref="A1:CG608"/>
  <sheetViews>
    <sheetView topLeftCell="A569" workbookViewId="0">
      <selection activeCell="AL10" sqref="AL10"/>
    </sheetView>
  </sheetViews>
  <sheetFormatPr defaultColWidth="9.140625" defaultRowHeight="14.25" x14ac:dyDescent="0.25"/>
  <cols>
    <col min="1" max="1" width="56.7109375" style="188" customWidth="1"/>
    <col min="2" max="2" width="11.28515625" style="175" customWidth="1"/>
    <col min="3" max="4" width="10.42578125" style="176" hidden="1" customWidth="1"/>
    <col min="5" max="5" width="6.140625" style="177" hidden="1" customWidth="1"/>
    <col min="6" max="6" width="11.42578125" style="176" hidden="1" customWidth="1"/>
    <col min="7" max="7" width="12.5703125" style="176" hidden="1" customWidth="1"/>
    <col min="8" max="8" width="7.42578125" style="177" hidden="1" customWidth="1"/>
    <col min="9" max="9" width="11.42578125" style="176" hidden="1" customWidth="1"/>
    <col min="10" max="10" width="12.5703125" style="176" hidden="1" customWidth="1"/>
    <col min="11" max="11" width="7.42578125" style="177" hidden="1" customWidth="1"/>
    <col min="12" max="12" width="11.42578125" style="176" hidden="1" customWidth="1"/>
    <col min="13" max="13" width="12.5703125" style="176" hidden="1" customWidth="1"/>
    <col min="14" max="14" width="7.42578125" style="177" hidden="1" customWidth="1"/>
    <col min="15" max="15" width="11.42578125" style="176" hidden="1" customWidth="1"/>
    <col min="16" max="16" width="12.5703125" style="176" hidden="1" customWidth="1"/>
    <col min="17" max="17" width="8.7109375" style="176" hidden="1" customWidth="1"/>
    <col min="18" max="18" width="11.5703125" style="176" hidden="1" customWidth="1"/>
    <col min="19" max="19" width="12.5703125" style="178" hidden="1" customWidth="1"/>
    <col min="20" max="20" width="18.42578125" style="177" hidden="1" customWidth="1"/>
    <col min="21" max="22" width="13.42578125" style="179" hidden="1" customWidth="1"/>
    <col min="23" max="23" width="19.42578125" style="179" hidden="1" customWidth="1"/>
    <col min="24" max="24" width="3.42578125" style="180" hidden="1" customWidth="1"/>
    <col min="25" max="25" width="4.85546875" style="180" hidden="1" customWidth="1"/>
    <col min="26" max="26" width="22.5703125" style="181" hidden="1" customWidth="1"/>
    <col min="27" max="27" width="9.5703125" style="182" hidden="1" customWidth="1"/>
    <col min="28" max="28" width="71.140625" style="183" hidden="1" customWidth="1"/>
    <col min="29" max="29" width="9.140625" style="180" hidden="1" customWidth="1"/>
    <col min="30" max="30" width="11.5703125" style="184" customWidth="1"/>
    <col min="31" max="31" width="9.85546875" style="185" bestFit="1" customWidth="1"/>
    <col min="32" max="32" width="9.140625" style="186"/>
    <col min="33" max="33" width="13.42578125" style="179" hidden="1" customWidth="1"/>
    <col min="34" max="34" width="13.42578125" style="179" customWidth="1"/>
    <col min="35" max="35" width="19.42578125" style="179" customWidth="1"/>
    <col min="36" max="16384" width="9.140625" style="180"/>
  </cols>
  <sheetData>
    <row r="1" spans="1:35" ht="15" x14ac:dyDescent="0.25">
      <c r="A1" s="174" t="s">
        <v>58</v>
      </c>
    </row>
    <row r="2" spans="1:35" ht="15" x14ac:dyDescent="0.25">
      <c r="A2" s="174" t="s">
        <v>59</v>
      </c>
      <c r="W2" s="187" t="s">
        <v>53</v>
      </c>
      <c r="AI2" s="187" t="s">
        <v>53</v>
      </c>
    </row>
    <row r="3" spans="1:35" ht="15" thickBot="1" x14ac:dyDescent="0.3"/>
    <row r="4" spans="1:35" ht="65.45" customHeight="1" x14ac:dyDescent="0.25">
      <c r="A4" s="189" t="s">
        <v>60</v>
      </c>
      <c r="B4" s="190"/>
      <c r="C4" s="191" t="s">
        <v>61</v>
      </c>
      <c r="D4" s="191" t="s">
        <v>62</v>
      </c>
      <c r="E4" s="192" t="s">
        <v>42</v>
      </c>
      <c r="F4" s="193" t="s">
        <v>63</v>
      </c>
      <c r="G4" s="193" t="s">
        <v>64</v>
      </c>
      <c r="H4" s="193" t="s">
        <v>4</v>
      </c>
      <c r="I4" s="193" t="s">
        <v>65</v>
      </c>
      <c r="J4" s="193" t="s">
        <v>66</v>
      </c>
      <c r="K4" s="193" t="s">
        <v>4</v>
      </c>
      <c r="L4" s="193" t="s">
        <v>67</v>
      </c>
      <c r="M4" s="193" t="s">
        <v>68</v>
      </c>
      <c r="N4" s="193" t="s">
        <v>4</v>
      </c>
      <c r="O4" s="193" t="s">
        <v>69</v>
      </c>
      <c r="P4" s="194" t="s">
        <v>70</v>
      </c>
      <c r="Q4" s="194" t="s">
        <v>4</v>
      </c>
      <c r="R4" s="194" t="s">
        <v>71</v>
      </c>
      <c r="S4" s="195" t="s">
        <v>72</v>
      </c>
      <c r="T4" s="194" t="s">
        <v>4</v>
      </c>
      <c r="U4" s="193" t="s">
        <v>73</v>
      </c>
      <c r="V4" s="193" t="s">
        <v>6</v>
      </c>
      <c r="W4" s="196" t="s">
        <v>7</v>
      </c>
      <c r="X4" s="197" t="s">
        <v>7</v>
      </c>
      <c r="Y4" s="198"/>
      <c r="Z4" s="199" t="s">
        <v>74</v>
      </c>
      <c r="AA4" s="200" t="s">
        <v>75</v>
      </c>
      <c r="AB4" s="201" t="s">
        <v>76</v>
      </c>
      <c r="AC4" s="198"/>
      <c r="AD4" s="202" t="s">
        <v>71</v>
      </c>
      <c r="AE4" s="203" t="s">
        <v>72</v>
      </c>
      <c r="AF4" s="204" t="s">
        <v>4</v>
      </c>
      <c r="AG4" s="202" t="s">
        <v>73</v>
      </c>
      <c r="AH4" s="202" t="s">
        <v>6</v>
      </c>
      <c r="AI4" s="205" t="s">
        <v>7</v>
      </c>
    </row>
    <row r="5" spans="1:35" ht="15" x14ac:dyDescent="0.25">
      <c r="A5" s="206" t="s">
        <v>77</v>
      </c>
      <c r="B5" s="207"/>
      <c r="C5" s="208"/>
      <c r="D5" s="208"/>
      <c r="E5" s="209"/>
      <c r="F5" s="208"/>
      <c r="G5" s="208"/>
      <c r="H5" s="209"/>
      <c r="I5" s="208"/>
      <c r="J5" s="208"/>
      <c r="K5" s="209"/>
      <c r="L5" s="208"/>
      <c r="M5" s="208"/>
      <c r="N5" s="209"/>
      <c r="O5" s="208"/>
      <c r="P5" s="208"/>
      <c r="Q5" s="208"/>
      <c r="R5" s="208"/>
      <c r="S5" s="210"/>
      <c r="T5" s="209"/>
      <c r="U5" s="211"/>
      <c r="V5" s="211"/>
      <c r="W5" s="212"/>
      <c r="Z5" s="213"/>
      <c r="AB5" s="214"/>
      <c r="AD5" s="215"/>
      <c r="AE5" s="216"/>
      <c r="AF5" s="217"/>
      <c r="AG5" s="218"/>
      <c r="AH5" s="219"/>
      <c r="AI5" s="212"/>
    </row>
    <row r="6" spans="1:35" x14ac:dyDescent="0.25">
      <c r="A6" s="220" t="s">
        <v>78</v>
      </c>
      <c r="B6" s="221" t="s">
        <v>79</v>
      </c>
      <c r="C6" s="222"/>
      <c r="D6" s="222"/>
      <c r="E6" s="223"/>
      <c r="F6" s="222"/>
      <c r="G6" s="222"/>
      <c r="H6" s="223"/>
      <c r="I6" s="222"/>
      <c r="J6" s="222"/>
      <c r="K6" s="223"/>
      <c r="L6" s="222"/>
      <c r="M6" s="222"/>
      <c r="N6" s="223"/>
      <c r="O6" s="222"/>
      <c r="P6" s="222"/>
      <c r="Q6" s="222"/>
      <c r="R6" s="222"/>
      <c r="S6" s="224"/>
      <c r="T6" s="223"/>
      <c r="U6" s="225"/>
      <c r="V6" s="225"/>
      <c r="W6" s="226"/>
      <c r="Z6" s="213"/>
      <c r="AB6" s="214"/>
      <c r="AD6" s="227"/>
      <c r="AE6" s="228"/>
      <c r="AF6" s="229"/>
      <c r="AG6" s="230"/>
      <c r="AH6" s="231"/>
      <c r="AI6" s="226"/>
    </row>
    <row r="7" spans="1:35" x14ac:dyDescent="0.25">
      <c r="A7" s="220" t="s">
        <v>80</v>
      </c>
      <c r="B7" s="221" t="s">
        <v>81</v>
      </c>
      <c r="C7" s="222">
        <v>0.1</v>
      </c>
      <c r="D7" s="232">
        <v>0.1</v>
      </c>
      <c r="E7" s="233">
        <f>+(D7-C7)/C7</f>
        <v>0</v>
      </c>
      <c r="F7" s="234">
        <f>D7</f>
        <v>0.1</v>
      </c>
      <c r="G7" s="235">
        <f>ROUNDUP(F7*1.03,1)</f>
        <v>0.2</v>
      </c>
      <c r="H7" s="233">
        <f>+(G7-F7)/F7</f>
        <v>1</v>
      </c>
      <c r="I7" s="234">
        <f>G7</f>
        <v>0.2</v>
      </c>
      <c r="J7" s="235">
        <f>ROUNDUP(I7*1.03,1)</f>
        <v>0.30000000000000004</v>
      </c>
      <c r="K7" s="233">
        <f>+(J7-I7)/I7</f>
        <v>0.50000000000000011</v>
      </c>
      <c r="L7" s="234">
        <f>J7</f>
        <v>0.30000000000000004</v>
      </c>
      <c r="M7" s="235">
        <f>ROUNDUP(L7*1.03,1)</f>
        <v>0.4</v>
      </c>
      <c r="N7" s="233">
        <f>+(M7-L7)/L7</f>
        <v>0.3333333333333332</v>
      </c>
      <c r="O7" s="234">
        <f>M7</f>
        <v>0.4</v>
      </c>
      <c r="P7" s="235">
        <f>ROUNDUP(O7*1.03,1)</f>
        <v>0.5</v>
      </c>
      <c r="Q7" s="233">
        <f>+(P7-O7)/O7</f>
        <v>0.24999999999999994</v>
      </c>
      <c r="R7" s="235">
        <f>ROUNDUP(P7*1.1,1)</f>
        <v>0.6</v>
      </c>
      <c r="S7" s="236">
        <f>ROUNDUP(R7*1.1,1)</f>
        <v>0.7</v>
      </c>
      <c r="T7" s="233">
        <f>+(S7-R7)/R7</f>
        <v>0.16666666666666663</v>
      </c>
      <c r="U7" s="225" t="s">
        <v>82</v>
      </c>
      <c r="V7" s="225" t="s">
        <v>83</v>
      </c>
      <c r="W7" s="226" t="s">
        <v>11</v>
      </c>
      <c r="Z7" s="213"/>
      <c r="AA7" s="237" t="str">
        <f>IF(Z7=0,"N/A",(Z7-R7)/R7)</f>
        <v>N/A</v>
      </c>
      <c r="AB7" s="214"/>
      <c r="AD7" s="227">
        <f>R7</f>
        <v>0.6</v>
      </c>
      <c r="AE7" s="228">
        <f>IF(Z7=0,S7,Z7)</f>
        <v>0.7</v>
      </c>
      <c r="AF7" s="229">
        <f>IF(AA7="N/A",T7,AA7)</f>
        <v>0.16666666666666663</v>
      </c>
      <c r="AG7" s="230" t="s">
        <v>82</v>
      </c>
      <c r="AH7" s="231" t="s">
        <v>83</v>
      </c>
      <c r="AI7" s="226" t="s">
        <v>11</v>
      </c>
    </row>
    <row r="8" spans="1:35" x14ac:dyDescent="0.25">
      <c r="A8" s="220" t="s">
        <v>84</v>
      </c>
      <c r="B8" s="221" t="s">
        <v>81</v>
      </c>
      <c r="C8" s="222">
        <v>0.3</v>
      </c>
      <c r="D8" s="232">
        <v>0.3</v>
      </c>
      <c r="E8" s="233">
        <f t="shared" ref="E8:E11" si="0">+(D8-C8)/C8</f>
        <v>0</v>
      </c>
      <c r="F8" s="234">
        <f t="shared" ref="F8:F11" si="1">D8</f>
        <v>0.3</v>
      </c>
      <c r="G8" s="235">
        <f>ROUNDUP(F8*1.03,1)</f>
        <v>0.4</v>
      </c>
      <c r="H8" s="233">
        <f t="shared" ref="H8:H11" si="2">+(G8-F8)/F8</f>
        <v>0.33333333333333348</v>
      </c>
      <c r="I8" s="234">
        <f t="shared" ref="I8:I11" si="3">G8</f>
        <v>0.4</v>
      </c>
      <c r="J8" s="235">
        <f>ROUNDUP(I8*1.03,1)</f>
        <v>0.5</v>
      </c>
      <c r="K8" s="233">
        <f t="shared" ref="K8:K11" si="4">+(J8-I8)/I8</f>
        <v>0.24999999999999994</v>
      </c>
      <c r="L8" s="234">
        <f t="shared" ref="L8:L11" si="5">J8</f>
        <v>0.5</v>
      </c>
      <c r="M8" s="235">
        <f>ROUNDUP(L8*1.03,1)</f>
        <v>0.6</v>
      </c>
      <c r="N8" s="233">
        <f t="shared" ref="N8:N11" si="6">+(M8-L8)/L8</f>
        <v>0.19999999999999996</v>
      </c>
      <c r="O8" s="234">
        <f t="shared" ref="O8:O11" si="7">M8</f>
        <v>0.6</v>
      </c>
      <c r="P8" s="235">
        <f>ROUNDUP(O8*1.03,1)</f>
        <v>0.7</v>
      </c>
      <c r="Q8" s="233">
        <f t="shared" ref="Q8:Q11" si="8">+(P8-O8)/O8</f>
        <v>0.16666666666666663</v>
      </c>
      <c r="R8" s="235">
        <f>ROUNDUP(P8*1.1,1)</f>
        <v>0.79999999999999993</v>
      </c>
      <c r="S8" s="236">
        <f t="shared" ref="S8:S11" si="9">ROUNDUP(R8*1.1,1)</f>
        <v>0.9</v>
      </c>
      <c r="T8" s="233">
        <f t="shared" ref="T8:T13" si="10">+(S8-R8)/R8</f>
        <v>0.12500000000000011</v>
      </c>
      <c r="U8" s="225" t="s">
        <v>82</v>
      </c>
      <c r="V8" s="225" t="s">
        <v>83</v>
      </c>
      <c r="W8" s="226" t="s">
        <v>11</v>
      </c>
      <c r="Z8" s="213"/>
      <c r="AA8" s="237" t="str">
        <f>IF(Z8=0,"N/A",(Z8-R8)/R8)</f>
        <v>N/A</v>
      </c>
      <c r="AB8" s="214"/>
      <c r="AD8" s="227">
        <f t="shared" ref="AD8:AD13" si="11">R8</f>
        <v>0.79999999999999993</v>
      </c>
      <c r="AE8" s="228">
        <f t="shared" ref="AE8:AE13" si="12">IF(Z8=0,S8,Z8)</f>
        <v>0.9</v>
      </c>
      <c r="AF8" s="229">
        <f t="shared" ref="AF8:AF11" si="13">IF(AA8="N/A",T8,AA8)</f>
        <v>0.12500000000000011</v>
      </c>
      <c r="AG8" s="230" t="s">
        <v>82</v>
      </c>
      <c r="AH8" s="231" t="s">
        <v>83</v>
      </c>
      <c r="AI8" s="226" t="s">
        <v>11</v>
      </c>
    </row>
    <row r="9" spans="1:35" x14ac:dyDescent="0.25">
      <c r="A9" s="220"/>
      <c r="B9" s="221" t="s">
        <v>85</v>
      </c>
      <c r="C9" s="222">
        <v>4.3899999999999997</v>
      </c>
      <c r="D9" s="232">
        <v>4.5</v>
      </c>
      <c r="E9" s="233">
        <f t="shared" si="0"/>
        <v>2.5056947608200531E-2</v>
      </c>
      <c r="F9" s="234">
        <f t="shared" si="1"/>
        <v>4.5</v>
      </c>
      <c r="G9" s="235">
        <f>ROUNDUP(F9*1.03,1)</f>
        <v>4.6999999999999993</v>
      </c>
      <c r="H9" s="233">
        <f t="shared" si="2"/>
        <v>4.4444444444444287E-2</v>
      </c>
      <c r="I9" s="234">
        <f t="shared" si="3"/>
        <v>4.6999999999999993</v>
      </c>
      <c r="J9" s="235">
        <f>ROUNDUP(I9*1.03,1)</f>
        <v>4.8999999999999995</v>
      </c>
      <c r="K9" s="233">
        <f t="shared" si="4"/>
        <v>4.255319148936175E-2</v>
      </c>
      <c r="L9" s="234">
        <f t="shared" si="5"/>
        <v>4.8999999999999995</v>
      </c>
      <c r="M9" s="235">
        <f>ROUNDUP(L9*1.03,1)</f>
        <v>5.0999999999999996</v>
      </c>
      <c r="N9" s="233">
        <f t="shared" si="6"/>
        <v>4.0816326530612283E-2</v>
      </c>
      <c r="O9" s="234">
        <f t="shared" si="7"/>
        <v>5.0999999999999996</v>
      </c>
      <c r="P9" s="235">
        <v>5.5</v>
      </c>
      <c r="Q9" s="233">
        <f t="shared" si="8"/>
        <v>7.8431372549019676E-2</v>
      </c>
      <c r="R9" s="235">
        <f>ROUNDUP(P9*1.1,1)</f>
        <v>6.1</v>
      </c>
      <c r="S9" s="236">
        <f t="shared" si="9"/>
        <v>6.8</v>
      </c>
      <c r="T9" s="233">
        <f t="shared" si="10"/>
        <v>0.11475409836065577</v>
      </c>
      <c r="U9" s="225" t="s">
        <v>82</v>
      </c>
      <c r="V9" s="225" t="s">
        <v>83</v>
      </c>
      <c r="W9" s="226" t="s">
        <v>11</v>
      </c>
      <c r="Z9" s="213"/>
      <c r="AA9" s="237" t="str">
        <f>IF(Z9=0,"N/A",(Z9-R9)/R9)</f>
        <v>N/A</v>
      </c>
      <c r="AB9" s="214"/>
      <c r="AD9" s="227">
        <f t="shared" si="11"/>
        <v>6.1</v>
      </c>
      <c r="AE9" s="228">
        <f t="shared" si="12"/>
        <v>6.8</v>
      </c>
      <c r="AF9" s="229">
        <f t="shared" si="13"/>
        <v>0.11475409836065577</v>
      </c>
      <c r="AG9" s="230" t="s">
        <v>82</v>
      </c>
      <c r="AH9" s="231" t="s">
        <v>83</v>
      </c>
      <c r="AI9" s="226" t="s">
        <v>11</v>
      </c>
    </row>
    <row r="10" spans="1:35" x14ac:dyDescent="0.25">
      <c r="A10" s="238"/>
      <c r="B10" s="239" t="s">
        <v>86</v>
      </c>
      <c r="C10" s="240">
        <v>5.87</v>
      </c>
      <c r="D10" s="241">
        <v>6</v>
      </c>
      <c r="E10" s="242">
        <f t="shared" si="0"/>
        <v>2.214650766609879E-2</v>
      </c>
      <c r="F10" s="243">
        <f t="shared" si="1"/>
        <v>6</v>
      </c>
      <c r="G10" s="244">
        <f>ROUNDUP(F10*1.03,1)</f>
        <v>6.1999999999999993</v>
      </c>
      <c r="H10" s="242">
        <f t="shared" si="2"/>
        <v>3.3333333333333215E-2</v>
      </c>
      <c r="I10" s="243">
        <f t="shared" si="3"/>
        <v>6.1999999999999993</v>
      </c>
      <c r="J10" s="244">
        <f>ROUNDUP(I10*1.03,1)</f>
        <v>6.3999999999999995</v>
      </c>
      <c r="K10" s="242">
        <f t="shared" si="4"/>
        <v>3.2258064516129066E-2</v>
      </c>
      <c r="L10" s="243">
        <f t="shared" si="5"/>
        <v>6.3999999999999995</v>
      </c>
      <c r="M10" s="244">
        <f>ROUNDUP(L10*1.03,1)</f>
        <v>6.6</v>
      </c>
      <c r="N10" s="242">
        <f t="shared" si="6"/>
        <v>3.1250000000000028E-2</v>
      </c>
      <c r="O10" s="243">
        <f t="shared" si="7"/>
        <v>6.6</v>
      </c>
      <c r="P10" s="244">
        <v>7.1</v>
      </c>
      <c r="Q10" s="242">
        <f t="shared" si="8"/>
        <v>7.575757575757576E-2</v>
      </c>
      <c r="R10" s="244">
        <f>ROUNDUP(P10*1.1,1)</f>
        <v>7.8999999999999995</v>
      </c>
      <c r="S10" s="245">
        <f t="shared" si="9"/>
        <v>8.6999999999999993</v>
      </c>
      <c r="T10" s="242">
        <f t="shared" si="10"/>
        <v>0.10126582278481011</v>
      </c>
      <c r="U10" s="246" t="s">
        <v>82</v>
      </c>
      <c r="V10" s="246" t="s">
        <v>83</v>
      </c>
      <c r="W10" s="247" t="s">
        <v>11</v>
      </c>
      <c r="Z10" s="213"/>
      <c r="AA10" s="237" t="str">
        <f>IF(Z10=0,"N/A",(Z10-R10)/R10)</f>
        <v>N/A</v>
      </c>
      <c r="AB10" s="214"/>
      <c r="AD10" s="227">
        <f t="shared" si="11"/>
        <v>7.8999999999999995</v>
      </c>
      <c r="AE10" s="228">
        <f t="shared" si="12"/>
        <v>8.6999999999999993</v>
      </c>
      <c r="AF10" s="229">
        <f t="shared" si="13"/>
        <v>0.10126582278481011</v>
      </c>
      <c r="AG10" s="248" t="s">
        <v>82</v>
      </c>
      <c r="AH10" s="249" t="s">
        <v>83</v>
      </c>
      <c r="AI10" s="247" t="s">
        <v>11</v>
      </c>
    </row>
    <row r="11" spans="1:35" x14ac:dyDescent="0.25">
      <c r="A11" s="250"/>
      <c r="B11" s="251" t="s">
        <v>87</v>
      </c>
      <c r="C11" s="252">
        <v>8.7200000000000006</v>
      </c>
      <c r="D11" s="232">
        <v>9</v>
      </c>
      <c r="E11" s="233">
        <f t="shared" si="0"/>
        <v>3.2110091743119192E-2</v>
      </c>
      <c r="F11" s="253">
        <f t="shared" si="1"/>
        <v>9</v>
      </c>
      <c r="G11" s="235">
        <f>ROUNDUP(F11*1.03,1)</f>
        <v>9.2999999999999989</v>
      </c>
      <c r="H11" s="233">
        <f t="shared" si="2"/>
        <v>3.3333333333333215E-2</v>
      </c>
      <c r="I11" s="253">
        <f t="shared" si="3"/>
        <v>9.2999999999999989</v>
      </c>
      <c r="J11" s="235">
        <f>ROUNDUP(I11*1.03,1)</f>
        <v>9.6</v>
      </c>
      <c r="K11" s="233">
        <f t="shared" si="4"/>
        <v>3.2258064516129115E-2</v>
      </c>
      <c r="L11" s="253">
        <f t="shared" si="5"/>
        <v>9.6</v>
      </c>
      <c r="M11" s="235">
        <f>ROUNDUP(L11*1.03,1)</f>
        <v>9.9</v>
      </c>
      <c r="N11" s="233">
        <f t="shared" si="6"/>
        <v>3.1250000000000076E-2</v>
      </c>
      <c r="O11" s="253">
        <f t="shared" si="7"/>
        <v>9.9</v>
      </c>
      <c r="P11" s="235">
        <v>10.75</v>
      </c>
      <c r="Q11" s="233">
        <f t="shared" si="8"/>
        <v>8.5858585858585815E-2</v>
      </c>
      <c r="R11" s="235">
        <f>ROUNDUP(P11*1.1,1)</f>
        <v>11.9</v>
      </c>
      <c r="S11" s="236">
        <f t="shared" si="9"/>
        <v>13.1</v>
      </c>
      <c r="T11" s="233">
        <f t="shared" si="10"/>
        <v>0.10084033613445371</v>
      </c>
      <c r="U11" s="254" t="s">
        <v>82</v>
      </c>
      <c r="V11" s="254" t="s">
        <v>83</v>
      </c>
      <c r="W11" s="255" t="s">
        <v>11</v>
      </c>
      <c r="Z11" s="213"/>
      <c r="AA11" s="237" t="str">
        <f>IF(Z11=0,"N/A",(Z11-R11)/R11)</f>
        <v>N/A</v>
      </c>
      <c r="AB11" s="214"/>
      <c r="AD11" s="227">
        <f t="shared" si="11"/>
        <v>11.9</v>
      </c>
      <c r="AE11" s="228">
        <f t="shared" si="12"/>
        <v>13.1</v>
      </c>
      <c r="AF11" s="229">
        <f t="shared" si="13"/>
        <v>0.10084033613445371</v>
      </c>
      <c r="AG11" s="256" t="s">
        <v>82</v>
      </c>
      <c r="AH11" s="257" t="s">
        <v>83</v>
      </c>
      <c r="AI11" s="255" t="s">
        <v>11</v>
      </c>
    </row>
    <row r="12" spans="1:35" x14ac:dyDescent="0.25">
      <c r="A12" s="250"/>
      <c r="B12" s="251"/>
      <c r="C12" s="252"/>
      <c r="D12" s="232"/>
      <c r="E12" s="233"/>
      <c r="F12" s="253"/>
      <c r="G12" s="235"/>
      <c r="H12" s="233"/>
      <c r="I12" s="253"/>
      <c r="J12" s="235"/>
      <c r="K12" s="233"/>
      <c r="L12" s="253"/>
      <c r="M12" s="235"/>
      <c r="N12" s="233"/>
      <c r="O12" s="253"/>
      <c r="P12" s="235"/>
      <c r="Q12" s="233"/>
      <c r="R12" s="235"/>
      <c r="S12" s="236"/>
      <c r="T12" s="233"/>
      <c r="U12" s="254"/>
      <c r="V12" s="254"/>
      <c r="W12" s="255"/>
      <c r="Z12" s="213"/>
      <c r="AA12" s="237"/>
      <c r="AB12" s="214"/>
      <c r="AD12" s="227"/>
      <c r="AE12" s="228"/>
      <c r="AF12" s="229"/>
      <c r="AG12" s="256"/>
      <c r="AH12" s="257"/>
      <c r="AI12" s="255"/>
    </row>
    <row r="13" spans="1:35" ht="15" thickBot="1" x14ac:dyDescent="0.3">
      <c r="A13" s="258" t="s">
        <v>88</v>
      </c>
      <c r="B13" s="259" t="s">
        <v>89</v>
      </c>
      <c r="C13" s="260"/>
      <c r="D13" s="261"/>
      <c r="E13" s="262"/>
      <c r="F13" s="263"/>
      <c r="G13" s="264"/>
      <c r="H13" s="262"/>
      <c r="I13" s="263"/>
      <c r="J13" s="264"/>
      <c r="K13" s="262"/>
      <c r="L13" s="263"/>
      <c r="M13" s="264"/>
      <c r="N13" s="262"/>
      <c r="O13" s="263"/>
      <c r="P13" s="264"/>
      <c r="Q13" s="262"/>
      <c r="R13" s="264">
        <v>30</v>
      </c>
      <c r="S13" s="265">
        <v>33</v>
      </c>
      <c r="T13" s="262">
        <f t="shared" si="10"/>
        <v>0.1</v>
      </c>
      <c r="U13" s="266" t="s">
        <v>82</v>
      </c>
      <c r="V13" s="266" t="s">
        <v>83</v>
      </c>
      <c r="W13" s="267" t="s">
        <v>11</v>
      </c>
      <c r="X13" s="175"/>
      <c r="Y13" s="175"/>
      <c r="Z13" s="268"/>
      <c r="AA13" s="269" t="str">
        <f t="shared" ref="AA13" si="14">IF(Z13=0,"N/A",(Z13-R13)/R13)</f>
        <v>N/A</v>
      </c>
      <c r="AB13" s="270"/>
      <c r="AC13" s="175"/>
      <c r="AD13" s="271">
        <f t="shared" si="11"/>
        <v>30</v>
      </c>
      <c r="AE13" s="263">
        <f t="shared" si="12"/>
        <v>33</v>
      </c>
      <c r="AF13" s="272">
        <f>IF(AA13="N/A",T13,AA13)</f>
        <v>0.1</v>
      </c>
      <c r="AG13" s="273" t="s">
        <v>82</v>
      </c>
      <c r="AH13" s="274" t="s">
        <v>83</v>
      </c>
      <c r="AI13" s="267" t="s">
        <v>11</v>
      </c>
    </row>
    <row r="14" spans="1:35" ht="15" thickBot="1" x14ac:dyDescent="0.3">
      <c r="A14" s="275"/>
      <c r="B14" s="275"/>
      <c r="C14" s="276"/>
      <c r="D14" s="276"/>
      <c r="E14" s="277"/>
      <c r="F14" s="276"/>
      <c r="G14" s="276"/>
      <c r="H14" s="277"/>
      <c r="I14" s="276"/>
      <c r="J14" s="276"/>
      <c r="K14" s="277"/>
      <c r="L14" s="276"/>
      <c r="M14" s="276"/>
      <c r="N14" s="277"/>
      <c r="O14" s="276"/>
      <c r="P14" s="276"/>
      <c r="Q14" s="276"/>
      <c r="R14" s="276"/>
      <c r="S14" s="278"/>
      <c r="T14" s="277"/>
      <c r="U14" s="279"/>
      <c r="V14" s="279"/>
      <c r="W14" s="279"/>
      <c r="AA14" s="237"/>
      <c r="AD14" s="185"/>
      <c r="AG14" s="279"/>
      <c r="AH14" s="279"/>
      <c r="AI14" s="279"/>
    </row>
    <row r="15" spans="1:35" ht="60" x14ac:dyDescent="0.25">
      <c r="A15" s="189" t="s">
        <v>90</v>
      </c>
      <c r="B15" s="190"/>
      <c r="C15" s="280" t="s">
        <v>61</v>
      </c>
      <c r="D15" s="280" t="s">
        <v>62</v>
      </c>
      <c r="E15" s="281" t="s">
        <v>42</v>
      </c>
      <c r="F15" s="282" t="s">
        <v>63</v>
      </c>
      <c r="G15" s="282" t="s">
        <v>64</v>
      </c>
      <c r="H15" s="282" t="s">
        <v>4</v>
      </c>
      <c r="I15" s="282" t="s">
        <v>65</v>
      </c>
      <c r="J15" s="282" t="s">
        <v>66</v>
      </c>
      <c r="K15" s="282" t="s">
        <v>4</v>
      </c>
      <c r="L15" s="282" t="s">
        <v>67</v>
      </c>
      <c r="M15" s="282" t="s">
        <v>68</v>
      </c>
      <c r="N15" s="282" t="s">
        <v>4</v>
      </c>
      <c r="O15" s="282" t="s">
        <v>69</v>
      </c>
      <c r="P15" s="283" t="s">
        <v>91</v>
      </c>
      <c r="Q15" s="283" t="s">
        <v>4</v>
      </c>
      <c r="R15" s="283" t="s">
        <v>2</v>
      </c>
      <c r="S15" s="284" t="s">
        <v>72</v>
      </c>
      <c r="T15" s="283" t="s">
        <v>4</v>
      </c>
      <c r="U15" s="282" t="s">
        <v>73</v>
      </c>
      <c r="V15" s="282" t="s">
        <v>6</v>
      </c>
      <c r="W15" s="285" t="s">
        <v>7</v>
      </c>
      <c r="Z15" s="286"/>
      <c r="AA15" s="287"/>
      <c r="AB15" s="288"/>
      <c r="AD15" s="202" t="s">
        <v>71</v>
      </c>
      <c r="AE15" s="203" t="s">
        <v>72</v>
      </c>
      <c r="AF15" s="204" t="s">
        <v>4</v>
      </c>
      <c r="AG15" s="202" t="s">
        <v>73</v>
      </c>
      <c r="AH15" s="202" t="s">
        <v>6</v>
      </c>
      <c r="AI15" s="205" t="s">
        <v>7</v>
      </c>
    </row>
    <row r="16" spans="1:35" ht="28.5" x14ac:dyDescent="0.25">
      <c r="A16" s="289" t="s">
        <v>92</v>
      </c>
      <c r="B16" s="290"/>
      <c r="C16" s="291">
        <v>84</v>
      </c>
      <c r="D16" s="232">
        <v>87</v>
      </c>
      <c r="E16" s="233">
        <f t="shared" ref="E16:E18" si="15">+(D16-C16)/C16</f>
        <v>3.5714285714285712E-2</v>
      </c>
      <c r="F16" s="234">
        <f t="shared" ref="F16:F18" si="16">D16</f>
        <v>87</v>
      </c>
      <c r="G16" s="235">
        <f t="shared" ref="G16:G20" si="17">ROUNDUP(F16*1.03,1)</f>
        <v>89.699999999999989</v>
      </c>
      <c r="H16" s="233">
        <f t="shared" ref="H16:H18" si="18">+(G16-F16)/F16</f>
        <v>3.1034482758620557E-2</v>
      </c>
      <c r="I16" s="234">
        <f t="shared" ref="I16:I18" si="19">G16</f>
        <v>89.699999999999989</v>
      </c>
      <c r="J16" s="235">
        <f t="shared" ref="J16:J18" si="20">ROUNDUP(I16*1.03,1)</f>
        <v>92.399999999999991</v>
      </c>
      <c r="K16" s="233">
        <f t="shared" ref="K16:K18" si="21">+(J16-I16)/I16</f>
        <v>3.0100334448160571E-2</v>
      </c>
      <c r="L16" s="234">
        <f t="shared" ref="L16:L18" si="22">J16</f>
        <v>92.399999999999991</v>
      </c>
      <c r="M16" s="235">
        <f t="shared" ref="M16:M18" si="23">ROUNDUP(L16*1.03,1)</f>
        <v>95.199999999999989</v>
      </c>
      <c r="N16" s="233">
        <f t="shared" ref="N16:N18" si="24">+(M16-L16)/L16</f>
        <v>3.0303030303030276E-2</v>
      </c>
      <c r="O16" s="234">
        <f t="shared" ref="O16:O18" si="25">M16</f>
        <v>95.199999999999989</v>
      </c>
      <c r="P16" s="235">
        <v>105</v>
      </c>
      <c r="Q16" s="233">
        <f t="shared" ref="Q16:Q20" si="26">+(P16-O16)/O16</f>
        <v>0.10294117647058837</v>
      </c>
      <c r="R16" s="235">
        <f>ROUNDUP(P16*1.1,1)</f>
        <v>115.5</v>
      </c>
      <c r="S16" s="236">
        <f t="shared" ref="S16:S20" si="27">ROUNDUP(R16*1.1,1)</f>
        <v>127.1</v>
      </c>
      <c r="T16" s="233">
        <f t="shared" ref="T16:T18" si="28">+(S16-R16)/R16</f>
        <v>0.10043290043290039</v>
      </c>
      <c r="U16" s="292" t="s">
        <v>82</v>
      </c>
      <c r="V16" s="292" t="s">
        <v>93</v>
      </c>
      <c r="W16" s="226" t="s">
        <v>11</v>
      </c>
      <c r="Z16" s="213"/>
      <c r="AA16" s="237" t="str">
        <f>IF(Z16=0,"N/A",(Z16-R16)/R16)</f>
        <v>N/A</v>
      </c>
      <c r="AB16" s="214"/>
      <c r="AD16" s="227">
        <f t="shared" ref="AD16:AD77" si="29">R16</f>
        <v>115.5</v>
      </c>
      <c r="AE16" s="228">
        <f t="shared" ref="AE16:AE77" si="30">IF(Z16=0,S16,Z16)</f>
        <v>127.1</v>
      </c>
      <c r="AF16" s="229">
        <f t="shared" ref="AF16:AF77" si="31">IF(AA16="N/A",T16,AA16)</f>
        <v>0.10043290043290039</v>
      </c>
      <c r="AG16" s="292" t="s">
        <v>82</v>
      </c>
      <c r="AH16" s="292" t="s">
        <v>93</v>
      </c>
      <c r="AI16" s="226" t="s">
        <v>11</v>
      </c>
    </row>
    <row r="17" spans="1:35" x14ac:dyDescent="0.25">
      <c r="A17" s="293" t="s">
        <v>94</v>
      </c>
      <c r="B17" s="294"/>
      <c r="C17" s="295">
        <v>22</v>
      </c>
      <c r="D17" s="232">
        <v>23.5</v>
      </c>
      <c r="E17" s="233">
        <f t="shared" si="15"/>
        <v>6.8181818181818177E-2</v>
      </c>
      <c r="F17" s="234">
        <f t="shared" si="16"/>
        <v>23.5</v>
      </c>
      <c r="G17" s="235">
        <f t="shared" si="17"/>
        <v>24.3</v>
      </c>
      <c r="H17" s="233">
        <f t="shared" si="18"/>
        <v>3.404255319148939E-2</v>
      </c>
      <c r="I17" s="234">
        <f t="shared" si="19"/>
        <v>24.3</v>
      </c>
      <c r="J17" s="235">
        <f t="shared" si="20"/>
        <v>25.1</v>
      </c>
      <c r="K17" s="233">
        <f t="shared" si="21"/>
        <v>3.2921810699588508E-2</v>
      </c>
      <c r="L17" s="234">
        <f t="shared" si="22"/>
        <v>25.1</v>
      </c>
      <c r="M17" s="235">
        <f t="shared" si="23"/>
        <v>25.900000000000002</v>
      </c>
      <c r="N17" s="233">
        <f t="shared" si="24"/>
        <v>3.187250996015939E-2</v>
      </c>
      <c r="O17" s="234">
        <f t="shared" si="25"/>
        <v>25.900000000000002</v>
      </c>
      <c r="P17" s="235">
        <v>28</v>
      </c>
      <c r="Q17" s="233">
        <f t="shared" si="26"/>
        <v>8.1081081081080988E-2</v>
      </c>
      <c r="R17" s="235">
        <f>ROUNDUP(P17*1.1,1)</f>
        <v>30.8</v>
      </c>
      <c r="S17" s="236">
        <f t="shared" si="27"/>
        <v>33.9</v>
      </c>
      <c r="T17" s="233">
        <f t="shared" si="28"/>
        <v>0.10064935064935057</v>
      </c>
      <c r="U17" s="296" t="s">
        <v>82</v>
      </c>
      <c r="V17" s="296" t="s">
        <v>95</v>
      </c>
      <c r="W17" s="226" t="s">
        <v>11</v>
      </c>
      <c r="Z17" s="213"/>
      <c r="AA17" s="237" t="str">
        <f>IF(Z17=0,"N/A",(Z17-R17)/R17)</f>
        <v>N/A</v>
      </c>
      <c r="AB17" s="214"/>
      <c r="AD17" s="227">
        <f t="shared" si="29"/>
        <v>30.8</v>
      </c>
      <c r="AE17" s="228">
        <f t="shared" si="30"/>
        <v>33.9</v>
      </c>
      <c r="AF17" s="229">
        <f t="shared" si="31"/>
        <v>0.10064935064935057</v>
      </c>
      <c r="AG17" s="296" t="s">
        <v>82</v>
      </c>
      <c r="AH17" s="296" t="s">
        <v>95</v>
      </c>
      <c r="AI17" s="226" t="s">
        <v>11</v>
      </c>
    </row>
    <row r="18" spans="1:35" x14ac:dyDescent="0.25">
      <c r="A18" s="297" t="s">
        <v>96</v>
      </c>
      <c r="B18" s="298"/>
      <c r="C18" s="295">
        <v>22</v>
      </c>
      <c r="D18" s="232">
        <v>23.5</v>
      </c>
      <c r="E18" s="233">
        <f t="shared" si="15"/>
        <v>6.8181818181818177E-2</v>
      </c>
      <c r="F18" s="234">
        <f t="shared" si="16"/>
        <v>23.5</v>
      </c>
      <c r="G18" s="235">
        <f t="shared" si="17"/>
        <v>24.3</v>
      </c>
      <c r="H18" s="233">
        <f t="shared" si="18"/>
        <v>3.404255319148939E-2</v>
      </c>
      <c r="I18" s="234">
        <f t="shared" si="19"/>
        <v>24.3</v>
      </c>
      <c r="J18" s="235">
        <f t="shared" si="20"/>
        <v>25.1</v>
      </c>
      <c r="K18" s="233">
        <f t="shared" si="21"/>
        <v>3.2921810699588508E-2</v>
      </c>
      <c r="L18" s="234">
        <f t="shared" si="22"/>
        <v>25.1</v>
      </c>
      <c r="M18" s="235">
        <f t="shared" si="23"/>
        <v>25.900000000000002</v>
      </c>
      <c r="N18" s="233">
        <f t="shared" si="24"/>
        <v>3.187250996015939E-2</v>
      </c>
      <c r="O18" s="234">
        <f t="shared" si="25"/>
        <v>25.900000000000002</v>
      </c>
      <c r="P18" s="235">
        <v>28</v>
      </c>
      <c r="Q18" s="233">
        <f t="shared" si="26"/>
        <v>8.1081081081080988E-2</v>
      </c>
      <c r="R18" s="235">
        <f>ROUNDUP(P18*1.1,1)</f>
        <v>30.8</v>
      </c>
      <c r="S18" s="236">
        <f t="shared" si="27"/>
        <v>33.9</v>
      </c>
      <c r="T18" s="233">
        <f t="shared" si="28"/>
        <v>0.10064935064935057</v>
      </c>
      <c r="U18" s="296" t="s">
        <v>82</v>
      </c>
      <c r="V18" s="296" t="s">
        <v>95</v>
      </c>
      <c r="W18" s="226" t="s">
        <v>11</v>
      </c>
      <c r="Z18" s="213"/>
      <c r="AA18" s="237" t="str">
        <f>IF(Z18=0,"N/A",(Z18-R18)/R18)</f>
        <v>N/A</v>
      </c>
      <c r="AB18" s="214"/>
      <c r="AD18" s="227">
        <f t="shared" si="29"/>
        <v>30.8</v>
      </c>
      <c r="AE18" s="228">
        <f t="shared" si="30"/>
        <v>33.9</v>
      </c>
      <c r="AF18" s="229">
        <f t="shared" si="31"/>
        <v>0.10064935064935057</v>
      </c>
      <c r="AG18" s="296" t="s">
        <v>82</v>
      </c>
      <c r="AH18" s="296" t="s">
        <v>95</v>
      </c>
      <c r="AI18" s="226" t="s">
        <v>11</v>
      </c>
    </row>
    <row r="19" spans="1:35" x14ac:dyDescent="0.25">
      <c r="A19" s="289"/>
      <c r="B19" s="299"/>
      <c r="C19" s="295"/>
      <c r="D19" s="295"/>
      <c r="E19" s="300"/>
      <c r="F19" s="301"/>
      <c r="G19" s="301"/>
      <c r="H19" s="300"/>
      <c r="I19" s="301"/>
      <c r="J19" s="301"/>
      <c r="K19" s="300"/>
      <c r="L19" s="301"/>
      <c r="M19" s="301"/>
      <c r="N19" s="300"/>
      <c r="O19" s="301"/>
      <c r="P19" s="301"/>
      <c r="Q19" s="233"/>
      <c r="R19" s="235"/>
      <c r="S19" s="236"/>
      <c r="T19" s="233"/>
      <c r="U19" s="302"/>
      <c r="V19" s="302"/>
      <c r="W19" s="303"/>
      <c r="Z19" s="213"/>
      <c r="AA19" s="237"/>
      <c r="AB19" s="214"/>
      <c r="AD19" s="227"/>
      <c r="AE19" s="228"/>
      <c r="AF19" s="229"/>
      <c r="AG19" s="302"/>
      <c r="AH19" s="302"/>
      <c r="AI19" s="303"/>
    </row>
    <row r="20" spans="1:35" ht="15" x14ac:dyDescent="0.25">
      <c r="A20" s="304" t="s">
        <v>97</v>
      </c>
      <c r="B20" s="305"/>
      <c r="C20" s="291">
        <v>121</v>
      </c>
      <c r="D20" s="232">
        <v>125</v>
      </c>
      <c r="E20" s="233">
        <f>+(D20-C20)/C20</f>
        <v>3.3057851239669422E-2</v>
      </c>
      <c r="F20" s="234">
        <f t="shared" ref="F20" si="32">D20</f>
        <v>125</v>
      </c>
      <c r="G20" s="235">
        <f t="shared" si="17"/>
        <v>128.79999999999998</v>
      </c>
      <c r="H20" s="233">
        <f t="shared" ref="H20" si="33">+(G20-F20)/F20</f>
        <v>3.0399999999999865E-2</v>
      </c>
      <c r="I20" s="234">
        <f t="shared" ref="I20" si="34">G20</f>
        <v>128.79999999999998</v>
      </c>
      <c r="J20" s="235">
        <f t="shared" ref="J20" si="35">ROUNDUP(I20*1.03,1)</f>
        <v>132.69999999999999</v>
      </c>
      <c r="K20" s="233">
        <f t="shared" ref="K20" si="36">+(J20-I20)/I20</f>
        <v>3.0279503105590109E-2</v>
      </c>
      <c r="L20" s="234">
        <f t="shared" ref="L20" si="37">J20</f>
        <v>132.69999999999999</v>
      </c>
      <c r="M20" s="235">
        <f t="shared" ref="M20" si="38">ROUNDUP(L20*1.03,1)</f>
        <v>136.69999999999999</v>
      </c>
      <c r="N20" s="233">
        <f t="shared" ref="N20" si="39">+(M20-L20)/L20</f>
        <v>3.0143180105501134E-2</v>
      </c>
      <c r="O20" s="234">
        <f t="shared" ref="O20" si="40">M20</f>
        <v>136.69999999999999</v>
      </c>
      <c r="P20" s="235">
        <v>150</v>
      </c>
      <c r="Q20" s="233">
        <f t="shared" si="26"/>
        <v>9.7293343087052037E-2</v>
      </c>
      <c r="R20" s="235">
        <f>ROUNDUP(P20*1.1,1)</f>
        <v>165</v>
      </c>
      <c r="S20" s="236">
        <f t="shared" si="27"/>
        <v>181.5</v>
      </c>
      <c r="T20" s="233">
        <f>+(S20-R20)/R20</f>
        <v>0.1</v>
      </c>
      <c r="U20" s="254" t="s">
        <v>98</v>
      </c>
      <c r="V20" s="254" t="s">
        <v>99</v>
      </c>
      <c r="W20" s="226" t="s">
        <v>11</v>
      </c>
      <c r="Z20" s="213">
        <v>181</v>
      </c>
      <c r="AA20" s="237">
        <f>IF(Z20=0,"N/A",(Z20-R20)/R20)</f>
        <v>9.696969696969697E-2</v>
      </c>
      <c r="AB20" s="214" t="s">
        <v>100</v>
      </c>
      <c r="AD20" s="227">
        <f t="shared" si="29"/>
        <v>165</v>
      </c>
      <c r="AE20" s="228">
        <f t="shared" si="30"/>
        <v>181</v>
      </c>
      <c r="AF20" s="229">
        <f t="shared" si="31"/>
        <v>9.696969696969697E-2</v>
      </c>
      <c r="AG20" s="254" t="s">
        <v>98</v>
      </c>
      <c r="AH20" s="254" t="s">
        <v>99</v>
      </c>
      <c r="AI20" s="226" t="s">
        <v>11</v>
      </c>
    </row>
    <row r="21" spans="1:35" x14ac:dyDescent="0.25">
      <c r="A21" s="293"/>
      <c r="B21" s="294"/>
      <c r="C21" s="295"/>
      <c r="D21" s="295"/>
      <c r="E21" s="300"/>
      <c r="F21" s="301"/>
      <c r="G21" s="301"/>
      <c r="H21" s="300"/>
      <c r="I21" s="301"/>
      <c r="J21" s="301"/>
      <c r="K21" s="300"/>
      <c r="L21" s="301"/>
      <c r="M21" s="301"/>
      <c r="N21" s="300"/>
      <c r="O21" s="301"/>
      <c r="P21" s="301"/>
      <c r="Q21" s="233"/>
      <c r="R21" s="301"/>
      <c r="S21" s="306"/>
      <c r="T21" s="300"/>
      <c r="U21" s="292"/>
      <c r="V21" s="292"/>
      <c r="W21" s="307"/>
      <c r="Z21" s="213"/>
      <c r="AA21" s="237"/>
      <c r="AB21" s="214"/>
      <c r="AD21" s="227"/>
      <c r="AE21" s="228"/>
      <c r="AF21" s="229"/>
      <c r="AG21" s="292"/>
      <c r="AH21" s="292"/>
      <c r="AI21" s="307"/>
    </row>
    <row r="22" spans="1:35" ht="30" x14ac:dyDescent="0.25">
      <c r="A22" s="304" t="s">
        <v>101</v>
      </c>
      <c r="B22" s="305"/>
      <c r="C22" s="308"/>
      <c r="D22" s="295"/>
      <c r="E22" s="300"/>
      <c r="F22" s="309"/>
      <c r="G22" s="301"/>
      <c r="H22" s="300"/>
      <c r="I22" s="309"/>
      <c r="J22" s="301"/>
      <c r="K22" s="300"/>
      <c r="L22" s="309"/>
      <c r="M22" s="301"/>
      <c r="N22" s="300"/>
      <c r="O22" s="309"/>
      <c r="P22" s="301"/>
      <c r="Q22" s="233"/>
      <c r="R22" s="301"/>
      <c r="S22" s="306"/>
      <c r="T22" s="300"/>
      <c r="U22" s="292"/>
      <c r="V22" s="292"/>
      <c r="W22" s="307"/>
      <c r="Z22" s="213"/>
      <c r="AA22" s="237"/>
      <c r="AB22" s="214"/>
      <c r="AD22" s="227"/>
      <c r="AE22" s="228"/>
      <c r="AF22" s="229"/>
      <c r="AG22" s="292"/>
      <c r="AH22" s="292"/>
      <c r="AI22" s="307"/>
    </row>
    <row r="23" spans="1:35" x14ac:dyDescent="0.25">
      <c r="A23" s="289" t="s">
        <v>102</v>
      </c>
      <c r="B23" s="299"/>
      <c r="C23" s="295">
        <v>48</v>
      </c>
      <c r="D23" s="232">
        <v>49</v>
      </c>
      <c r="E23" s="233">
        <f t="shared" ref="E23" si="41">+(D23-C23)/C23</f>
        <v>2.0833333333333332E-2</v>
      </c>
      <c r="F23" s="234">
        <f t="shared" ref="F23:F24" si="42">D23</f>
        <v>49</v>
      </c>
      <c r="G23" s="235">
        <f t="shared" ref="G23:G24" si="43">ROUNDUP(F23*1.03,1)</f>
        <v>50.5</v>
      </c>
      <c r="H23" s="233">
        <f t="shared" ref="H23:H24" si="44">+(G23-F23)/F23</f>
        <v>3.0612244897959183E-2</v>
      </c>
      <c r="I23" s="234">
        <f t="shared" ref="I23:I24" si="45">G23</f>
        <v>50.5</v>
      </c>
      <c r="J23" s="235">
        <f t="shared" ref="J23:J24" si="46">ROUNDUP(I23*1.03,1)</f>
        <v>52.1</v>
      </c>
      <c r="K23" s="233">
        <f t="shared" ref="K23:K24" si="47">+(J23-I23)/I23</f>
        <v>3.1683168316831711E-2</v>
      </c>
      <c r="L23" s="234">
        <f t="shared" ref="L23:L24" si="48">J23</f>
        <v>52.1</v>
      </c>
      <c r="M23" s="235">
        <f t="shared" ref="M23:M24" si="49">ROUNDUP(L23*1.03,1)</f>
        <v>53.7</v>
      </c>
      <c r="N23" s="233">
        <f t="shared" ref="N23:N24" si="50">+(M23-L23)/L23</f>
        <v>3.0710172744721716E-2</v>
      </c>
      <c r="O23" s="234">
        <f t="shared" ref="O23:O24" si="51">M23</f>
        <v>53.7</v>
      </c>
      <c r="P23" s="235">
        <v>58</v>
      </c>
      <c r="Q23" s="233">
        <f t="shared" ref="Q23:Q24" si="52">+(P23-O23)/O23</f>
        <v>8.0074487895716889E-2</v>
      </c>
      <c r="R23" s="235">
        <f t="shared" ref="R23:R24" si="53">ROUNDUP(P23*1.1,1)</f>
        <v>63.8</v>
      </c>
      <c r="S23" s="236">
        <f t="shared" ref="S23:S24" si="54">ROUNDUP(R23*1.1,1)</f>
        <v>70.199999999999989</v>
      </c>
      <c r="T23" s="233">
        <f t="shared" ref="T23:T24" si="55">+(S23-R23)/R23</f>
        <v>0.10031347962382432</v>
      </c>
      <c r="U23" s="254" t="s">
        <v>98</v>
      </c>
      <c r="V23" s="254" t="s">
        <v>93</v>
      </c>
      <c r="W23" s="226" t="s">
        <v>11</v>
      </c>
      <c r="Z23" s="213">
        <v>70</v>
      </c>
      <c r="AA23" s="237">
        <f>IF(Z23=0,"N/A",(Z23-R23)/R23)</f>
        <v>9.7178683385579986E-2</v>
      </c>
      <c r="AB23" s="214"/>
      <c r="AD23" s="227">
        <f t="shared" si="29"/>
        <v>63.8</v>
      </c>
      <c r="AE23" s="228">
        <f t="shared" si="30"/>
        <v>70</v>
      </c>
      <c r="AF23" s="229">
        <f t="shared" si="31"/>
        <v>9.7178683385579986E-2</v>
      </c>
      <c r="AG23" s="254" t="s">
        <v>98</v>
      </c>
      <c r="AH23" s="254" t="s">
        <v>93</v>
      </c>
      <c r="AI23" s="226" t="s">
        <v>11</v>
      </c>
    </row>
    <row r="24" spans="1:35" ht="15" thickBot="1" x14ac:dyDescent="0.3">
      <c r="A24" s="310" t="s">
        <v>103</v>
      </c>
      <c r="B24" s="311"/>
      <c r="C24" s="312">
        <v>121</v>
      </c>
      <c r="D24" s="261">
        <v>125</v>
      </c>
      <c r="E24" s="262">
        <f>+(D24-C24)/C24</f>
        <v>3.3057851239669422E-2</v>
      </c>
      <c r="F24" s="313">
        <f t="shared" si="42"/>
        <v>125</v>
      </c>
      <c r="G24" s="264">
        <f t="shared" si="43"/>
        <v>128.79999999999998</v>
      </c>
      <c r="H24" s="262">
        <f t="shared" si="44"/>
        <v>3.0399999999999865E-2</v>
      </c>
      <c r="I24" s="313">
        <f t="shared" si="45"/>
        <v>128.79999999999998</v>
      </c>
      <c r="J24" s="264">
        <f t="shared" si="46"/>
        <v>132.69999999999999</v>
      </c>
      <c r="K24" s="262">
        <f t="shared" si="47"/>
        <v>3.0279503105590109E-2</v>
      </c>
      <c r="L24" s="313">
        <f t="shared" si="48"/>
        <v>132.69999999999999</v>
      </c>
      <c r="M24" s="264">
        <f t="shared" si="49"/>
        <v>136.69999999999999</v>
      </c>
      <c r="N24" s="262">
        <f t="shared" si="50"/>
        <v>3.0143180105501134E-2</v>
      </c>
      <c r="O24" s="313">
        <f t="shared" si="51"/>
        <v>136.69999999999999</v>
      </c>
      <c r="P24" s="264">
        <v>150</v>
      </c>
      <c r="Q24" s="233">
        <f t="shared" si="52"/>
        <v>9.7293343087052037E-2</v>
      </c>
      <c r="R24" s="235">
        <f t="shared" si="53"/>
        <v>165</v>
      </c>
      <c r="S24" s="236">
        <f t="shared" si="54"/>
        <v>181.5</v>
      </c>
      <c r="T24" s="233">
        <f t="shared" si="55"/>
        <v>0.1</v>
      </c>
      <c r="U24" s="266" t="s">
        <v>98</v>
      </c>
      <c r="V24" s="266" t="s">
        <v>93</v>
      </c>
      <c r="W24" s="314" t="s">
        <v>11</v>
      </c>
      <c r="Z24" s="315">
        <v>181</v>
      </c>
      <c r="AA24" s="316">
        <f t="shared" ref="AA24" si="56">IF(Z24=0,"N/A",(Z24-R24)/R24)</f>
        <v>9.696969696969697E-2</v>
      </c>
      <c r="AB24" s="317" t="s">
        <v>100</v>
      </c>
      <c r="AD24" s="318">
        <f t="shared" si="29"/>
        <v>165</v>
      </c>
      <c r="AE24" s="319">
        <f t="shared" si="30"/>
        <v>181</v>
      </c>
      <c r="AF24" s="320">
        <f t="shared" si="31"/>
        <v>9.696969696969697E-2</v>
      </c>
      <c r="AG24" s="266" t="s">
        <v>98</v>
      </c>
      <c r="AH24" s="266" t="s">
        <v>93</v>
      </c>
      <c r="AI24" s="314" t="s">
        <v>11</v>
      </c>
    </row>
    <row r="25" spans="1:35" ht="15.75" thickBot="1" x14ac:dyDescent="0.3">
      <c r="A25" s="174"/>
      <c r="B25" s="321"/>
      <c r="AA25" s="237"/>
      <c r="AD25" s="185"/>
    </row>
    <row r="26" spans="1:35" ht="60" x14ac:dyDescent="0.25">
      <c r="A26" s="322" t="s">
        <v>104</v>
      </c>
      <c r="B26" s="323"/>
      <c r="C26" s="280" t="s">
        <v>61</v>
      </c>
      <c r="D26" s="280" t="s">
        <v>62</v>
      </c>
      <c r="E26" s="281" t="s">
        <v>42</v>
      </c>
      <c r="F26" s="282" t="s">
        <v>63</v>
      </c>
      <c r="G26" s="282" t="s">
        <v>64</v>
      </c>
      <c r="H26" s="282" t="s">
        <v>4</v>
      </c>
      <c r="I26" s="282" t="s">
        <v>65</v>
      </c>
      <c r="J26" s="282" t="s">
        <v>66</v>
      </c>
      <c r="K26" s="282" t="s">
        <v>4</v>
      </c>
      <c r="L26" s="282" t="s">
        <v>67</v>
      </c>
      <c r="M26" s="282" t="s">
        <v>68</v>
      </c>
      <c r="N26" s="282" t="s">
        <v>4</v>
      </c>
      <c r="O26" s="282" t="s">
        <v>69</v>
      </c>
      <c r="P26" s="283" t="s">
        <v>91</v>
      </c>
      <c r="Q26" s="283" t="s">
        <v>4</v>
      </c>
      <c r="R26" s="283" t="s">
        <v>2</v>
      </c>
      <c r="S26" s="284" t="s">
        <v>72</v>
      </c>
      <c r="T26" s="283" t="s">
        <v>4</v>
      </c>
      <c r="U26" s="282" t="s">
        <v>73</v>
      </c>
      <c r="V26" s="282" t="s">
        <v>6</v>
      </c>
      <c r="W26" s="285" t="s">
        <v>7</v>
      </c>
      <c r="Z26" s="286"/>
      <c r="AA26" s="287"/>
      <c r="AB26" s="288"/>
      <c r="AD26" s="202" t="s">
        <v>71</v>
      </c>
      <c r="AE26" s="203" t="s">
        <v>72</v>
      </c>
      <c r="AF26" s="204" t="s">
        <v>4</v>
      </c>
      <c r="AG26" s="202" t="s">
        <v>73</v>
      </c>
      <c r="AH26" s="202" t="s">
        <v>6</v>
      </c>
      <c r="AI26" s="205" t="s">
        <v>7</v>
      </c>
    </row>
    <row r="27" spans="1:35" ht="28.5" x14ac:dyDescent="0.25">
      <c r="A27" s="324" t="s">
        <v>105</v>
      </c>
      <c r="B27" s="325"/>
      <c r="C27" s="222"/>
      <c r="D27" s="232" t="s">
        <v>53</v>
      </c>
      <c r="E27" s="300"/>
      <c r="F27" s="234"/>
      <c r="G27" s="235" t="s">
        <v>53</v>
      </c>
      <c r="H27" s="300"/>
      <c r="I27" s="234"/>
      <c r="J27" s="235" t="s">
        <v>53</v>
      </c>
      <c r="K27" s="300"/>
      <c r="L27" s="234"/>
      <c r="M27" s="235" t="s">
        <v>53</v>
      </c>
      <c r="N27" s="300"/>
      <c r="O27" s="234"/>
      <c r="P27" s="235" t="s">
        <v>53</v>
      </c>
      <c r="Q27" s="235"/>
      <c r="R27" s="235"/>
      <c r="S27" s="236"/>
      <c r="T27" s="300"/>
      <c r="U27" s="225"/>
      <c r="V27" s="225"/>
      <c r="W27" s="226" t="s">
        <v>106</v>
      </c>
      <c r="Z27" s="213"/>
      <c r="AA27" s="237" t="str">
        <f>IF(Z27=0,"N/A",(Z27-R27)/R27)</f>
        <v>N/A</v>
      </c>
      <c r="AB27" s="214"/>
      <c r="AD27" s="227"/>
      <c r="AE27" s="228"/>
      <c r="AF27" s="326"/>
      <c r="AG27" s="231"/>
      <c r="AH27" s="225"/>
      <c r="AI27" s="226" t="s">
        <v>106</v>
      </c>
    </row>
    <row r="28" spans="1:35" ht="42.75" x14ac:dyDescent="0.25">
      <c r="A28" s="324" t="s">
        <v>107</v>
      </c>
      <c r="B28" s="325"/>
      <c r="C28" s="222">
        <v>190</v>
      </c>
      <c r="D28" s="232">
        <v>196</v>
      </c>
      <c r="E28" s="233">
        <f t="shared" ref="E28:E30" si="57">+(D28-C28)/C28</f>
        <v>3.1578947368421054E-2</v>
      </c>
      <c r="F28" s="234">
        <f t="shared" ref="F28:F30" si="58">D28</f>
        <v>196</v>
      </c>
      <c r="G28" s="235">
        <f t="shared" ref="G28:G37" si="59">ROUNDUP(F28*1.03,1)</f>
        <v>201.9</v>
      </c>
      <c r="H28" s="233">
        <f t="shared" ref="H28:H30" si="60">+(G28-F28)/F28</f>
        <v>3.0102040816326558E-2</v>
      </c>
      <c r="I28" s="234">
        <f t="shared" ref="I28:I30" si="61">G28</f>
        <v>201.9</v>
      </c>
      <c r="J28" s="235">
        <f t="shared" ref="J28:J30" si="62">ROUNDUP(I28*1.03,1)</f>
        <v>208</v>
      </c>
      <c r="K28" s="233">
        <f t="shared" ref="K28:K30" si="63">+(J28-I28)/I28</f>
        <v>3.0212976721149056E-2</v>
      </c>
      <c r="L28" s="234">
        <f t="shared" ref="L28:L30" si="64">J28</f>
        <v>208</v>
      </c>
      <c r="M28" s="235">
        <f t="shared" ref="M28:M30" si="65">ROUNDUP(L28*1.03,1)</f>
        <v>214.29999999999998</v>
      </c>
      <c r="N28" s="233">
        <f t="shared" ref="N28:N30" si="66">+(M28-L28)/L28</f>
        <v>3.0288461538461455E-2</v>
      </c>
      <c r="O28" s="234">
        <f t="shared" ref="O28:O30" si="67">M28</f>
        <v>214.29999999999998</v>
      </c>
      <c r="P28" s="235">
        <v>232</v>
      </c>
      <c r="Q28" s="233">
        <f t="shared" ref="Q28:Q30" si="68">+(P28-O28)/O28</f>
        <v>8.259449370042006E-2</v>
      </c>
      <c r="R28" s="235">
        <f>ROUNDUP(P28*1.1,1)</f>
        <v>255.2</v>
      </c>
      <c r="S28" s="236">
        <f t="shared" ref="S28:S30" si="69">ROUNDUP(R28*1.1,1)</f>
        <v>280.8</v>
      </c>
      <c r="T28" s="233">
        <f>+(S28-R28)/R28</f>
        <v>0.10031347962382454</v>
      </c>
      <c r="U28" s="225" t="s">
        <v>98</v>
      </c>
      <c r="V28" s="225" t="s">
        <v>108</v>
      </c>
      <c r="W28" s="226" t="s">
        <v>11</v>
      </c>
      <c r="Z28" s="213" t="s">
        <v>109</v>
      </c>
      <c r="AA28" s="237" t="s">
        <v>110</v>
      </c>
      <c r="AB28" s="214" t="s">
        <v>100</v>
      </c>
      <c r="AD28" s="227">
        <f t="shared" si="29"/>
        <v>255.2</v>
      </c>
      <c r="AE28" s="228" t="str">
        <f t="shared" si="30"/>
        <v>£281.00</v>
      </c>
      <c r="AF28" s="326" t="str">
        <f t="shared" si="31"/>
        <v>10%%</v>
      </c>
      <c r="AG28" s="231" t="s">
        <v>98</v>
      </c>
      <c r="AH28" s="225" t="s">
        <v>108</v>
      </c>
      <c r="AI28" s="226" t="s">
        <v>11</v>
      </c>
    </row>
    <row r="29" spans="1:35" ht="28.5" x14ac:dyDescent="0.25">
      <c r="A29" s="324" t="s">
        <v>111</v>
      </c>
      <c r="B29" s="325"/>
      <c r="C29" s="222">
        <v>215</v>
      </c>
      <c r="D29" s="232">
        <v>221</v>
      </c>
      <c r="E29" s="233">
        <f t="shared" si="57"/>
        <v>2.7906976744186046E-2</v>
      </c>
      <c r="F29" s="234">
        <f t="shared" si="58"/>
        <v>221</v>
      </c>
      <c r="G29" s="235">
        <f t="shared" si="59"/>
        <v>227.7</v>
      </c>
      <c r="H29" s="233">
        <f t="shared" si="60"/>
        <v>3.0316742081447912E-2</v>
      </c>
      <c r="I29" s="234">
        <f t="shared" si="61"/>
        <v>227.7</v>
      </c>
      <c r="J29" s="235">
        <f t="shared" si="62"/>
        <v>234.6</v>
      </c>
      <c r="K29" s="233">
        <f t="shared" si="63"/>
        <v>3.0303030303030328E-2</v>
      </c>
      <c r="L29" s="234">
        <f t="shared" si="64"/>
        <v>234.6</v>
      </c>
      <c r="M29" s="235">
        <f t="shared" si="65"/>
        <v>241.7</v>
      </c>
      <c r="N29" s="233">
        <f t="shared" si="66"/>
        <v>3.0264279624893413E-2</v>
      </c>
      <c r="O29" s="234">
        <f t="shared" si="67"/>
        <v>241.7</v>
      </c>
      <c r="P29" s="235">
        <v>260</v>
      </c>
      <c r="Q29" s="233">
        <f t="shared" si="68"/>
        <v>7.5713694662805184E-2</v>
      </c>
      <c r="R29" s="235">
        <f>ROUNDUP(P29*1.1,1)</f>
        <v>286</v>
      </c>
      <c r="S29" s="236">
        <f t="shared" si="69"/>
        <v>314.60000000000002</v>
      </c>
      <c r="T29" s="233">
        <f t="shared" ref="T29:T30" si="70">+(S29-R29)/R29</f>
        <v>0.10000000000000007</v>
      </c>
      <c r="U29" s="225" t="s">
        <v>98</v>
      </c>
      <c r="V29" s="225"/>
      <c r="W29" s="226" t="s">
        <v>11</v>
      </c>
      <c r="Z29" s="213" t="s">
        <v>112</v>
      </c>
      <c r="AA29" s="237">
        <v>0.1</v>
      </c>
      <c r="AB29" s="214" t="s">
        <v>100</v>
      </c>
      <c r="AD29" s="227">
        <f t="shared" si="29"/>
        <v>286</v>
      </c>
      <c r="AE29" s="228" t="str">
        <f t="shared" si="30"/>
        <v>£315.00</v>
      </c>
      <c r="AF29" s="326">
        <f t="shared" si="31"/>
        <v>0.1</v>
      </c>
      <c r="AG29" s="231" t="s">
        <v>98</v>
      </c>
      <c r="AH29" s="225"/>
      <c r="AI29" s="226" t="s">
        <v>11</v>
      </c>
    </row>
    <row r="30" spans="1:35" x14ac:dyDescent="0.25">
      <c r="A30" s="327" t="s">
        <v>113</v>
      </c>
      <c r="B30" s="328"/>
      <c r="C30" s="240">
        <v>70</v>
      </c>
      <c r="D30" s="241">
        <v>72</v>
      </c>
      <c r="E30" s="242">
        <f t="shared" si="57"/>
        <v>2.8571428571428571E-2</v>
      </c>
      <c r="F30" s="243">
        <f t="shared" si="58"/>
        <v>72</v>
      </c>
      <c r="G30" s="244">
        <f t="shared" si="59"/>
        <v>74.199999999999989</v>
      </c>
      <c r="H30" s="242">
        <f t="shared" si="60"/>
        <v>3.0555555555555398E-2</v>
      </c>
      <c r="I30" s="243">
        <f t="shared" si="61"/>
        <v>74.199999999999989</v>
      </c>
      <c r="J30" s="244">
        <f t="shared" si="62"/>
        <v>76.5</v>
      </c>
      <c r="K30" s="242">
        <f t="shared" si="63"/>
        <v>3.0997304582210401E-2</v>
      </c>
      <c r="L30" s="243">
        <f t="shared" si="64"/>
        <v>76.5</v>
      </c>
      <c r="M30" s="244">
        <f t="shared" si="65"/>
        <v>78.8</v>
      </c>
      <c r="N30" s="242">
        <f t="shared" si="66"/>
        <v>3.0065359477124146E-2</v>
      </c>
      <c r="O30" s="243">
        <f t="shared" si="67"/>
        <v>78.8</v>
      </c>
      <c r="P30" s="244">
        <v>85</v>
      </c>
      <c r="Q30" s="233">
        <f t="shared" si="68"/>
        <v>7.8680203045685321E-2</v>
      </c>
      <c r="R30" s="235">
        <f>ROUNDUP(P30*1.1,1)</f>
        <v>93.5</v>
      </c>
      <c r="S30" s="236">
        <f t="shared" si="69"/>
        <v>102.89999999999999</v>
      </c>
      <c r="T30" s="233">
        <f t="shared" si="70"/>
        <v>0.10053475935828868</v>
      </c>
      <c r="U30" s="246" t="s">
        <v>98</v>
      </c>
      <c r="V30" s="246"/>
      <c r="W30" s="247" t="s">
        <v>11</v>
      </c>
      <c r="Z30" s="213" t="s">
        <v>114</v>
      </c>
      <c r="AA30" s="237">
        <v>0.1</v>
      </c>
      <c r="AB30" s="214" t="s">
        <v>100</v>
      </c>
      <c r="AD30" s="227">
        <f t="shared" si="29"/>
        <v>93.5</v>
      </c>
      <c r="AE30" s="228" t="str">
        <f t="shared" si="30"/>
        <v>£103.00</v>
      </c>
      <c r="AF30" s="326">
        <f t="shared" si="31"/>
        <v>0.1</v>
      </c>
      <c r="AG30" s="249" t="s">
        <v>98</v>
      </c>
      <c r="AH30" s="246"/>
      <c r="AI30" s="247" t="s">
        <v>11</v>
      </c>
    </row>
    <row r="31" spans="1:35" ht="63.95" customHeight="1" x14ac:dyDescent="0.25">
      <c r="A31" s="289" t="s">
        <v>115</v>
      </c>
      <c r="B31" s="290"/>
      <c r="C31" s="329"/>
      <c r="D31" s="329"/>
      <c r="E31" s="329"/>
      <c r="F31" s="329"/>
      <c r="G31" s="329"/>
      <c r="H31" s="329"/>
      <c r="I31" s="329"/>
      <c r="J31" s="329"/>
      <c r="K31" s="329"/>
      <c r="L31" s="329"/>
      <c r="M31" s="329"/>
      <c r="N31" s="329"/>
      <c r="O31" s="329"/>
      <c r="P31" s="329"/>
      <c r="Q31" s="329"/>
      <c r="R31" s="329"/>
      <c r="S31" s="329"/>
      <c r="T31" s="329"/>
      <c r="U31" s="329"/>
      <c r="V31" s="329"/>
      <c r="W31" s="330"/>
      <c r="Z31" s="213"/>
      <c r="AA31" s="237"/>
      <c r="AB31" s="214"/>
      <c r="AD31" s="227"/>
      <c r="AE31" s="228"/>
      <c r="AF31" s="326"/>
      <c r="AG31" s="331"/>
      <c r="AH31" s="332"/>
      <c r="AI31" s="229"/>
    </row>
    <row r="32" spans="1:35" x14ac:dyDescent="0.25">
      <c r="A32" s="333" t="s">
        <v>116</v>
      </c>
      <c r="B32" s="334"/>
      <c r="C32" s="208">
        <v>90</v>
      </c>
      <c r="D32" s="335">
        <v>93</v>
      </c>
      <c r="E32" s="336">
        <f t="shared" ref="E32:E33" si="71">+(D32-C32)/C32</f>
        <v>3.3333333333333333E-2</v>
      </c>
      <c r="F32" s="337">
        <f t="shared" ref="F32:F33" si="72">D32</f>
        <v>93</v>
      </c>
      <c r="G32" s="338">
        <f t="shared" si="59"/>
        <v>95.8</v>
      </c>
      <c r="H32" s="336">
        <f t="shared" ref="H32:H33" si="73">+(G32-F32)/F32</f>
        <v>3.0107526881720401E-2</v>
      </c>
      <c r="I32" s="337">
        <f t="shared" ref="I32:I33" si="74">G32</f>
        <v>95.8</v>
      </c>
      <c r="J32" s="338">
        <f t="shared" ref="J32:J33" si="75">ROUNDUP(I32*1.03,1)</f>
        <v>98.699999999999989</v>
      </c>
      <c r="K32" s="336">
        <f t="shared" ref="K32:K33" si="76">+(J32-I32)/I32</f>
        <v>3.0271398747390307E-2</v>
      </c>
      <c r="L32" s="337">
        <f t="shared" ref="L32:L33" si="77">J32</f>
        <v>98.699999999999989</v>
      </c>
      <c r="M32" s="338">
        <f t="shared" ref="M32:M33" si="78">ROUNDUP(L32*1.03,1)</f>
        <v>101.69999999999999</v>
      </c>
      <c r="N32" s="336">
        <f t="shared" ref="N32:N33" si="79">+(M32-L32)/L32</f>
        <v>3.0395136778115506E-2</v>
      </c>
      <c r="O32" s="337">
        <f t="shared" ref="O32:O33" si="80">M32</f>
        <v>101.69999999999999</v>
      </c>
      <c r="P32" s="338">
        <v>110</v>
      </c>
      <c r="Q32" s="233">
        <f t="shared" ref="Q32:Q33" si="81">+(P32-O32)/O32</f>
        <v>8.1612586037364918E-2</v>
      </c>
      <c r="R32" s="235">
        <f>ROUNDUP(P32*1.1,1)</f>
        <v>121</v>
      </c>
      <c r="S32" s="339">
        <f t="shared" ref="S32:S33" si="82">ROUNDUP(R32*1.1,1)</f>
        <v>133.1</v>
      </c>
      <c r="T32" s="233">
        <f t="shared" ref="T32:T33" si="83">+(S32-R32)/R32</f>
        <v>9.999999999999995E-2</v>
      </c>
      <c r="U32" s="211" t="s">
        <v>98</v>
      </c>
      <c r="V32" s="211"/>
      <c r="W32" s="212" t="s">
        <v>11</v>
      </c>
      <c r="Z32" s="213" t="s">
        <v>117</v>
      </c>
      <c r="AA32" s="237">
        <v>0.1</v>
      </c>
      <c r="AB32" s="214" t="s">
        <v>100</v>
      </c>
      <c r="AD32" s="227">
        <f t="shared" si="29"/>
        <v>121</v>
      </c>
      <c r="AE32" s="228" t="str">
        <f t="shared" si="30"/>
        <v>£133.00</v>
      </c>
      <c r="AF32" s="326">
        <f t="shared" si="31"/>
        <v>0.1</v>
      </c>
      <c r="AG32" s="219" t="s">
        <v>98</v>
      </c>
      <c r="AH32" s="211"/>
      <c r="AI32" s="212" t="s">
        <v>11</v>
      </c>
    </row>
    <row r="33" spans="1:85" x14ac:dyDescent="0.25">
      <c r="A33" s="324" t="s">
        <v>118</v>
      </c>
      <c r="B33" s="325"/>
      <c r="C33" s="222">
        <v>70</v>
      </c>
      <c r="D33" s="232">
        <v>72</v>
      </c>
      <c r="E33" s="233">
        <f t="shared" si="71"/>
        <v>2.8571428571428571E-2</v>
      </c>
      <c r="F33" s="234">
        <f t="shared" si="72"/>
        <v>72</v>
      </c>
      <c r="G33" s="235">
        <f t="shared" si="59"/>
        <v>74.199999999999989</v>
      </c>
      <c r="H33" s="233">
        <f t="shared" si="73"/>
        <v>3.0555555555555398E-2</v>
      </c>
      <c r="I33" s="234">
        <f t="shared" si="74"/>
        <v>74.199999999999989</v>
      </c>
      <c r="J33" s="235">
        <f t="shared" si="75"/>
        <v>76.5</v>
      </c>
      <c r="K33" s="233">
        <f t="shared" si="76"/>
        <v>3.0997304582210401E-2</v>
      </c>
      <c r="L33" s="234">
        <f t="shared" si="77"/>
        <v>76.5</v>
      </c>
      <c r="M33" s="235">
        <f t="shared" si="78"/>
        <v>78.8</v>
      </c>
      <c r="N33" s="233">
        <f t="shared" si="79"/>
        <v>3.0065359477124146E-2</v>
      </c>
      <c r="O33" s="234">
        <f t="shared" si="80"/>
        <v>78.8</v>
      </c>
      <c r="P33" s="235">
        <v>85</v>
      </c>
      <c r="Q33" s="233">
        <f t="shared" si="81"/>
        <v>7.8680203045685321E-2</v>
      </c>
      <c r="R33" s="235">
        <f>ROUNDUP(P33*1.1,1)</f>
        <v>93.5</v>
      </c>
      <c r="S33" s="236">
        <f t="shared" si="82"/>
        <v>102.89999999999999</v>
      </c>
      <c r="T33" s="233">
        <f t="shared" si="83"/>
        <v>0.10053475935828868</v>
      </c>
      <c r="U33" s="225" t="s">
        <v>98</v>
      </c>
      <c r="V33" s="225" t="s">
        <v>119</v>
      </c>
      <c r="W33" s="226" t="s">
        <v>11</v>
      </c>
      <c r="Z33" s="213" t="s">
        <v>114</v>
      </c>
      <c r="AA33" s="237">
        <v>0.1</v>
      </c>
      <c r="AB33" s="214" t="s">
        <v>100</v>
      </c>
      <c r="AD33" s="227">
        <f t="shared" si="29"/>
        <v>93.5</v>
      </c>
      <c r="AE33" s="228" t="str">
        <f t="shared" si="30"/>
        <v>£103.00</v>
      </c>
      <c r="AF33" s="326">
        <f t="shared" si="31"/>
        <v>0.1</v>
      </c>
      <c r="AG33" s="231" t="s">
        <v>98</v>
      </c>
      <c r="AH33" s="225" t="s">
        <v>119</v>
      </c>
      <c r="AI33" s="226" t="s">
        <v>11</v>
      </c>
    </row>
    <row r="34" spans="1:85" ht="57" x14ac:dyDescent="0.25">
      <c r="A34" s="324" t="s">
        <v>120</v>
      </c>
      <c r="B34" s="340"/>
      <c r="C34" s="340"/>
      <c r="D34" s="340"/>
      <c r="E34" s="340"/>
      <c r="F34" s="340"/>
      <c r="G34" s="340"/>
      <c r="H34" s="340"/>
      <c r="I34" s="340"/>
      <c r="J34" s="340"/>
      <c r="K34" s="340"/>
      <c r="L34" s="340"/>
      <c r="M34" s="340"/>
      <c r="N34" s="340"/>
      <c r="O34" s="340"/>
      <c r="P34" s="340"/>
      <c r="Q34" s="340"/>
      <c r="R34" s="340"/>
      <c r="S34" s="341"/>
      <c r="T34" s="340"/>
      <c r="U34" s="340"/>
      <c r="V34" s="340"/>
      <c r="W34" s="342"/>
      <c r="Z34" s="213"/>
      <c r="AA34" s="237"/>
      <c r="AB34" s="214"/>
      <c r="AD34" s="227"/>
      <c r="AE34" s="228"/>
      <c r="AF34" s="326"/>
      <c r="AG34" s="324"/>
      <c r="AH34" s="340"/>
      <c r="AI34" s="342"/>
    </row>
    <row r="35" spans="1:85" x14ac:dyDescent="0.25">
      <c r="A35" s="324" t="s">
        <v>121</v>
      </c>
      <c r="B35" s="325"/>
      <c r="C35" s="222">
        <v>100</v>
      </c>
      <c r="D35" s="232">
        <v>103</v>
      </c>
      <c r="E35" s="233">
        <f t="shared" ref="E35:E37" si="84">+(D35-C35)/C35</f>
        <v>0.03</v>
      </c>
      <c r="F35" s="234">
        <f t="shared" ref="F35:F37" si="85">D35</f>
        <v>103</v>
      </c>
      <c r="G35" s="235">
        <f t="shared" si="59"/>
        <v>106.1</v>
      </c>
      <c r="H35" s="233">
        <f t="shared" ref="H35:H37" si="86">+(G35-F35)/F35</f>
        <v>3.0097087378640721E-2</v>
      </c>
      <c r="I35" s="234">
        <f t="shared" ref="I35:I37" si="87">G35</f>
        <v>106.1</v>
      </c>
      <c r="J35" s="235">
        <f t="shared" ref="J35:J37" si="88">ROUNDUP(I35*1.03,1)</f>
        <v>109.3</v>
      </c>
      <c r="K35" s="233">
        <f t="shared" ref="K35:K37" si="89">+(J35-I35)/I35</f>
        <v>3.016022620169654E-2</v>
      </c>
      <c r="L35" s="234">
        <f t="shared" ref="L35:L37" si="90">J35</f>
        <v>109.3</v>
      </c>
      <c r="M35" s="235">
        <f t="shared" ref="M35:M37" si="91">ROUNDUP(L35*1.03,1)</f>
        <v>112.6</v>
      </c>
      <c r="N35" s="233">
        <f t="shared" ref="N35:N37" si="92">+(M35-L35)/L35</f>
        <v>3.0192131747483964E-2</v>
      </c>
      <c r="O35" s="234">
        <f t="shared" ref="O35:O37" si="93">M35</f>
        <v>112.6</v>
      </c>
      <c r="P35" s="235">
        <v>122</v>
      </c>
      <c r="Q35" s="233">
        <f t="shared" ref="Q35:Q37" si="94">+(P35-O35)/O35</f>
        <v>8.3481349911190106E-2</v>
      </c>
      <c r="R35" s="235">
        <f>ROUNDUP(P35*1.1,1)</f>
        <v>134.19999999999999</v>
      </c>
      <c r="S35" s="236">
        <f t="shared" ref="S35:S37" si="95">ROUNDUP(R35*1.1,1)</f>
        <v>147.69999999999999</v>
      </c>
      <c r="T35" s="233">
        <f t="shared" ref="T35:T37" si="96">+(S35-R35)/R35</f>
        <v>0.10059612518628913</v>
      </c>
      <c r="U35" s="225" t="s">
        <v>98</v>
      </c>
      <c r="V35" s="225" t="s">
        <v>122</v>
      </c>
      <c r="W35" s="226" t="s">
        <v>11</v>
      </c>
      <c r="Z35" s="213" t="s">
        <v>123</v>
      </c>
      <c r="AA35" s="237">
        <v>0.1</v>
      </c>
      <c r="AB35" s="214" t="s">
        <v>100</v>
      </c>
      <c r="AD35" s="227">
        <f t="shared" si="29"/>
        <v>134.19999999999999</v>
      </c>
      <c r="AE35" s="228" t="str">
        <f t="shared" si="30"/>
        <v>£158.00</v>
      </c>
      <c r="AF35" s="326">
        <f t="shared" si="31"/>
        <v>0.1</v>
      </c>
      <c r="AG35" s="231" t="s">
        <v>98</v>
      </c>
      <c r="AH35" s="225" t="s">
        <v>122</v>
      </c>
      <c r="AI35" s="226" t="s">
        <v>11</v>
      </c>
    </row>
    <row r="36" spans="1:85" x14ac:dyDescent="0.25">
      <c r="A36" s="327" t="s">
        <v>124</v>
      </c>
      <c r="B36" s="328"/>
      <c r="C36" s="222">
        <v>30</v>
      </c>
      <c r="D36" s="232">
        <v>31</v>
      </c>
      <c r="E36" s="233">
        <f t="shared" si="84"/>
        <v>3.3333333333333333E-2</v>
      </c>
      <c r="F36" s="234">
        <f t="shared" si="85"/>
        <v>31</v>
      </c>
      <c r="G36" s="235">
        <f t="shared" si="59"/>
        <v>32</v>
      </c>
      <c r="H36" s="233">
        <f t="shared" si="86"/>
        <v>3.2258064516129031E-2</v>
      </c>
      <c r="I36" s="234">
        <f t="shared" si="87"/>
        <v>32</v>
      </c>
      <c r="J36" s="235">
        <f t="shared" si="88"/>
        <v>33</v>
      </c>
      <c r="K36" s="233">
        <f t="shared" si="89"/>
        <v>3.125E-2</v>
      </c>
      <c r="L36" s="234">
        <f t="shared" si="90"/>
        <v>33</v>
      </c>
      <c r="M36" s="235">
        <f t="shared" si="91"/>
        <v>34</v>
      </c>
      <c r="N36" s="233">
        <f t="shared" si="92"/>
        <v>3.0303030303030304E-2</v>
      </c>
      <c r="O36" s="234">
        <f t="shared" si="93"/>
        <v>34</v>
      </c>
      <c r="P36" s="235">
        <v>37</v>
      </c>
      <c r="Q36" s="233">
        <f t="shared" si="94"/>
        <v>8.8235294117647065E-2</v>
      </c>
      <c r="R36" s="235">
        <f>ROUNDUP(P36*1.1,1)</f>
        <v>40.700000000000003</v>
      </c>
      <c r="S36" s="236">
        <f t="shared" si="95"/>
        <v>44.800000000000004</v>
      </c>
      <c r="T36" s="233">
        <f t="shared" si="96"/>
        <v>0.10073710073710077</v>
      </c>
      <c r="U36" s="225" t="s">
        <v>98</v>
      </c>
      <c r="V36" s="225" t="s">
        <v>125</v>
      </c>
      <c r="W36" s="226" t="s">
        <v>11</v>
      </c>
      <c r="Z36" s="213" t="s">
        <v>126</v>
      </c>
      <c r="AA36" s="237">
        <v>0.1</v>
      </c>
      <c r="AB36" s="214" t="s">
        <v>100</v>
      </c>
      <c r="AD36" s="227">
        <f t="shared" si="29"/>
        <v>40.700000000000003</v>
      </c>
      <c r="AE36" s="228" t="str">
        <f t="shared" si="30"/>
        <v>£45.00</v>
      </c>
      <c r="AF36" s="326">
        <f t="shared" si="31"/>
        <v>0.1</v>
      </c>
      <c r="AG36" s="231" t="s">
        <v>98</v>
      </c>
      <c r="AH36" s="225" t="s">
        <v>125</v>
      </c>
      <c r="AI36" s="226" t="s">
        <v>11</v>
      </c>
    </row>
    <row r="37" spans="1:85" ht="29.25" thickBot="1" x14ac:dyDescent="0.3">
      <c r="A37" s="310" t="s">
        <v>127</v>
      </c>
      <c r="B37" s="343"/>
      <c r="C37" s="344">
        <v>105</v>
      </c>
      <c r="D37" s="261">
        <v>105</v>
      </c>
      <c r="E37" s="262">
        <f t="shared" si="84"/>
        <v>0</v>
      </c>
      <c r="F37" s="313">
        <f t="shared" si="85"/>
        <v>105</v>
      </c>
      <c r="G37" s="264">
        <f t="shared" si="59"/>
        <v>108.19999999999999</v>
      </c>
      <c r="H37" s="262">
        <f t="shared" si="86"/>
        <v>3.0476190476190369E-2</v>
      </c>
      <c r="I37" s="313">
        <f t="shared" si="87"/>
        <v>108.19999999999999</v>
      </c>
      <c r="J37" s="264">
        <f t="shared" si="88"/>
        <v>111.5</v>
      </c>
      <c r="K37" s="262">
        <f t="shared" si="89"/>
        <v>3.0499075785582364E-2</v>
      </c>
      <c r="L37" s="313">
        <f t="shared" si="90"/>
        <v>111.5</v>
      </c>
      <c r="M37" s="264">
        <f t="shared" si="91"/>
        <v>114.89999999999999</v>
      </c>
      <c r="N37" s="262">
        <f t="shared" si="92"/>
        <v>3.049327354260082E-2</v>
      </c>
      <c r="O37" s="313">
        <f t="shared" si="93"/>
        <v>114.89999999999999</v>
      </c>
      <c r="P37" s="264">
        <v>125</v>
      </c>
      <c r="Q37" s="233">
        <f t="shared" si="94"/>
        <v>8.7902523933855614E-2</v>
      </c>
      <c r="R37" s="235">
        <f>ROUNDUP(P37*1.1,1)</f>
        <v>137.5</v>
      </c>
      <c r="S37" s="245">
        <f t="shared" si="95"/>
        <v>151.29999999999998</v>
      </c>
      <c r="T37" s="233">
        <f t="shared" si="96"/>
        <v>0.10036363636363624</v>
      </c>
      <c r="U37" s="345" t="s">
        <v>98</v>
      </c>
      <c r="V37" s="345"/>
      <c r="W37" s="314" t="s">
        <v>11</v>
      </c>
      <c r="Z37" s="315" t="s">
        <v>128</v>
      </c>
      <c r="AA37" s="316">
        <v>0.1</v>
      </c>
      <c r="AB37" s="317" t="s">
        <v>129</v>
      </c>
      <c r="AD37" s="318">
        <f t="shared" si="29"/>
        <v>137.5</v>
      </c>
      <c r="AE37" s="319" t="str">
        <f t="shared" si="30"/>
        <v>£152</v>
      </c>
      <c r="AF37" s="346">
        <f t="shared" si="31"/>
        <v>0.1</v>
      </c>
      <c r="AG37" s="347" t="s">
        <v>98</v>
      </c>
      <c r="AH37" s="345"/>
      <c r="AI37" s="314" t="s">
        <v>11</v>
      </c>
    </row>
    <row r="38" spans="1:85" ht="15.75" thickBot="1" x14ac:dyDescent="0.3">
      <c r="A38" s="174"/>
      <c r="B38" s="321"/>
      <c r="AA38" s="237"/>
      <c r="AD38" s="185"/>
    </row>
    <row r="39" spans="1:85" s="350" customFormat="1" ht="60" x14ac:dyDescent="0.25">
      <c r="A39" s="189" t="s">
        <v>130</v>
      </c>
      <c r="B39" s="348"/>
      <c r="C39" s="280" t="s">
        <v>61</v>
      </c>
      <c r="D39" s="280" t="s">
        <v>62</v>
      </c>
      <c r="E39" s="281" t="s">
        <v>42</v>
      </c>
      <c r="F39" s="280" t="s">
        <v>63</v>
      </c>
      <c r="G39" s="280" t="s">
        <v>64</v>
      </c>
      <c r="H39" s="281" t="s">
        <v>42</v>
      </c>
      <c r="I39" s="282" t="s">
        <v>65</v>
      </c>
      <c r="J39" s="282" t="s">
        <v>66</v>
      </c>
      <c r="K39" s="281" t="s">
        <v>42</v>
      </c>
      <c r="L39" s="282" t="s">
        <v>67</v>
      </c>
      <c r="M39" s="282" t="s">
        <v>68</v>
      </c>
      <c r="N39" s="281" t="s">
        <v>42</v>
      </c>
      <c r="O39" s="282" t="s">
        <v>69</v>
      </c>
      <c r="P39" s="283" t="s">
        <v>91</v>
      </c>
      <c r="Q39" s="283" t="s">
        <v>4</v>
      </c>
      <c r="R39" s="283" t="s">
        <v>2</v>
      </c>
      <c r="S39" s="284" t="s">
        <v>72</v>
      </c>
      <c r="T39" s="283" t="s">
        <v>4</v>
      </c>
      <c r="U39" s="282" t="s">
        <v>73</v>
      </c>
      <c r="V39" s="282" t="s">
        <v>6</v>
      </c>
      <c r="W39" s="349" t="s">
        <v>7</v>
      </c>
      <c r="X39" s="180"/>
      <c r="Y39" s="180"/>
      <c r="Z39" s="286"/>
      <c r="AA39" s="287"/>
      <c r="AB39" s="288"/>
      <c r="AC39" s="180"/>
      <c r="AD39" s="202" t="s">
        <v>71</v>
      </c>
      <c r="AE39" s="203" t="s">
        <v>72</v>
      </c>
      <c r="AF39" s="204" t="s">
        <v>4</v>
      </c>
      <c r="AG39" s="202" t="s">
        <v>73</v>
      </c>
      <c r="AH39" s="202" t="s">
        <v>6</v>
      </c>
      <c r="AI39" s="205" t="s">
        <v>7</v>
      </c>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row>
    <row r="40" spans="1:85" ht="28.5" x14ac:dyDescent="0.25">
      <c r="A40" s="351" t="s">
        <v>131</v>
      </c>
      <c r="B40" s="352"/>
      <c r="C40" s="222"/>
      <c r="D40" s="232" t="s">
        <v>53</v>
      </c>
      <c r="E40" s="300"/>
      <c r="F40" s="234"/>
      <c r="G40" s="235" t="s">
        <v>53</v>
      </c>
      <c r="H40" s="300"/>
      <c r="I40" s="234"/>
      <c r="J40" s="235" t="s">
        <v>53</v>
      </c>
      <c r="K40" s="300"/>
      <c r="L40" s="234"/>
      <c r="M40" s="235" t="s">
        <v>53</v>
      </c>
      <c r="N40" s="300"/>
      <c r="O40" s="234"/>
      <c r="P40" s="235" t="s">
        <v>53</v>
      </c>
      <c r="Q40" s="235"/>
      <c r="R40" s="235"/>
      <c r="S40" s="236"/>
      <c r="T40" s="300"/>
      <c r="U40" s="225"/>
      <c r="V40" s="225" t="s">
        <v>132</v>
      </c>
      <c r="W40" s="226" t="s">
        <v>106</v>
      </c>
      <c r="Z40" s="213"/>
      <c r="AA40" s="237" t="str">
        <f t="shared" ref="AA40:AA45" si="97">IF(Z40=0,"N/A",(Z40-R40)/R40)</f>
        <v>N/A</v>
      </c>
      <c r="AB40" s="214"/>
      <c r="AD40" s="227"/>
      <c r="AE40" s="228"/>
      <c r="AF40" s="229"/>
      <c r="AG40" s="225"/>
      <c r="AH40" s="225" t="s">
        <v>132</v>
      </c>
      <c r="AI40" s="226" t="s">
        <v>106</v>
      </c>
    </row>
    <row r="41" spans="1:85" ht="28.5" x14ac:dyDescent="0.25">
      <c r="A41" s="353" t="s">
        <v>133</v>
      </c>
      <c r="B41" s="354"/>
      <c r="C41" s="222"/>
      <c r="D41" s="232"/>
      <c r="E41" s="300"/>
      <c r="F41" s="234"/>
      <c r="G41" s="235"/>
      <c r="H41" s="300"/>
      <c r="I41" s="234"/>
      <c r="J41" s="235"/>
      <c r="K41" s="300"/>
      <c r="L41" s="234"/>
      <c r="M41" s="235"/>
      <c r="N41" s="300"/>
      <c r="O41" s="234" t="s">
        <v>134</v>
      </c>
      <c r="P41" s="235">
        <v>50</v>
      </c>
      <c r="Q41" s="235"/>
      <c r="R41" s="235">
        <f>ROUNDUP(P41*1.1,1)</f>
        <v>55</v>
      </c>
      <c r="S41" s="245">
        <f t="shared" ref="S41:S45" si="98">ROUNDUP(R41*1.1,1)</f>
        <v>60.5</v>
      </c>
      <c r="T41" s="233">
        <f t="shared" ref="T41:T45" si="99">+(S41-R41)/R41</f>
        <v>0.1</v>
      </c>
      <c r="U41" s="225" t="s">
        <v>82</v>
      </c>
      <c r="V41" s="225" t="s">
        <v>135</v>
      </c>
      <c r="W41" s="226" t="s">
        <v>11</v>
      </c>
      <c r="X41" s="355"/>
      <c r="Y41" s="175"/>
      <c r="Z41" s="356"/>
      <c r="AA41" s="357" t="str">
        <f t="shared" si="97"/>
        <v>N/A</v>
      </c>
      <c r="AB41" s="358"/>
      <c r="AC41" s="175"/>
      <c r="AD41" s="359">
        <f t="shared" si="29"/>
        <v>55</v>
      </c>
      <c r="AE41" s="253">
        <f t="shared" si="30"/>
        <v>60.5</v>
      </c>
      <c r="AF41" s="360">
        <f t="shared" si="31"/>
        <v>0.1</v>
      </c>
      <c r="AG41" s="225" t="s">
        <v>82</v>
      </c>
      <c r="AH41" s="225" t="s">
        <v>135</v>
      </c>
      <c r="AI41" s="226" t="s">
        <v>11</v>
      </c>
    </row>
    <row r="42" spans="1:85" ht="28.5" x14ac:dyDescent="0.25">
      <c r="A42" s="353" t="s">
        <v>136</v>
      </c>
      <c r="B42" s="354"/>
      <c r="C42" s="222"/>
      <c r="D42" s="232"/>
      <c r="E42" s="300"/>
      <c r="F42" s="234"/>
      <c r="G42" s="235"/>
      <c r="H42" s="300"/>
      <c r="I42" s="234"/>
      <c r="J42" s="235"/>
      <c r="K42" s="300"/>
      <c r="L42" s="234"/>
      <c r="M42" s="235"/>
      <c r="N42" s="300"/>
      <c r="O42" s="234" t="s">
        <v>134</v>
      </c>
      <c r="P42" s="235">
        <v>150</v>
      </c>
      <c r="Q42" s="235"/>
      <c r="R42" s="235">
        <f>ROUNDUP(P42*1.1,1)</f>
        <v>165</v>
      </c>
      <c r="S42" s="245">
        <f t="shared" si="98"/>
        <v>181.5</v>
      </c>
      <c r="T42" s="233">
        <f t="shared" si="99"/>
        <v>0.1</v>
      </c>
      <c r="U42" s="225" t="s">
        <v>82</v>
      </c>
      <c r="V42" s="225" t="s">
        <v>135</v>
      </c>
      <c r="W42" s="226" t="s">
        <v>11</v>
      </c>
      <c r="X42" s="355"/>
      <c r="Y42" s="175"/>
      <c r="Z42" s="356"/>
      <c r="AA42" s="357" t="str">
        <f t="shared" si="97"/>
        <v>N/A</v>
      </c>
      <c r="AB42" s="358"/>
      <c r="AC42" s="175"/>
      <c r="AD42" s="359">
        <f t="shared" si="29"/>
        <v>165</v>
      </c>
      <c r="AE42" s="253">
        <f t="shared" si="30"/>
        <v>181.5</v>
      </c>
      <c r="AF42" s="360">
        <f t="shared" si="31"/>
        <v>0.1</v>
      </c>
      <c r="AG42" s="225" t="s">
        <v>82</v>
      </c>
      <c r="AH42" s="225" t="s">
        <v>135</v>
      </c>
      <c r="AI42" s="226" t="s">
        <v>11</v>
      </c>
    </row>
    <row r="43" spans="1:85" ht="28.5" x14ac:dyDescent="0.25">
      <c r="A43" s="353" t="s">
        <v>137</v>
      </c>
      <c r="B43" s="354"/>
      <c r="C43" s="222"/>
      <c r="D43" s="232"/>
      <c r="E43" s="300"/>
      <c r="F43" s="234"/>
      <c r="G43" s="235"/>
      <c r="H43" s="300"/>
      <c r="I43" s="234"/>
      <c r="J43" s="235"/>
      <c r="K43" s="300"/>
      <c r="L43" s="234"/>
      <c r="M43" s="235"/>
      <c r="N43" s="300"/>
      <c r="O43" s="234" t="s">
        <v>134</v>
      </c>
      <c r="P43" s="235">
        <v>500</v>
      </c>
      <c r="Q43" s="235"/>
      <c r="R43" s="235">
        <f>ROUNDUP(P43*1.1,1)</f>
        <v>550</v>
      </c>
      <c r="S43" s="245">
        <f t="shared" si="98"/>
        <v>605</v>
      </c>
      <c r="T43" s="233">
        <f t="shared" si="99"/>
        <v>0.1</v>
      </c>
      <c r="U43" s="225" t="s">
        <v>82</v>
      </c>
      <c r="V43" s="225" t="s">
        <v>135</v>
      </c>
      <c r="W43" s="226" t="s">
        <v>11</v>
      </c>
      <c r="X43" s="355"/>
      <c r="Y43" s="175"/>
      <c r="Z43" s="356"/>
      <c r="AA43" s="357" t="str">
        <f t="shared" si="97"/>
        <v>N/A</v>
      </c>
      <c r="AB43" s="358"/>
      <c r="AC43" s="175"/>
      <c r="AD43" s="359">
        <f t="shared" si="29"/>
        <v>550</v>
      </c>
      <c r="AE43" s="253">
        <f t="shared" si="30"/>
        <v>605</v>
      </c>
      <c r="AF43" s="360">
        <f t="shared" si="31"/>
        <v>0.1</v>
      </c>
      <c r="AG43" s="225" t="s">
        <v>82</v>
      </c>
      <c r="AH43" s="225" t="s">
        <v>135</v>
      </c>
      <c r="AI43" s="226" t="s">
        <v>11</v>
      </c>
    </row>
    <row r="44" spans="1:85" ht="28.5" x14ac:dyDescent="0.25">
      <c r="A44" s="353" t="s">
        <v>138</v>
      </c>
      <c r="B44" s="354"/>
      <c r="C44" s="222"/>
      <c r="D44" s="232"/>
      <c r="E44" s="300"/>
      <c r="F44" s="234"/>
      <c r="G44" s="235"/>
      <c r="H44" s="300"/>
      <c r="I44" s="234"/>
      <c r="J44" s="235"/>
      <c r="K44" s="300"/>
      <c r="L44" s="234"/>
      <c r="M44" s="235"/>
      <c r="N44" s="300"/>
      <c r="O44" s="234" t="s">
        <v>134</v>
      </c>
      <c r="P44" s="235">
        <v>200</v>
      </c>
      <c r="Q44" s="235"/>
      <c r="R44" s="235">
        <f>ROUNDUP(P44*1.1,1)</f>
        <v>220</v>
      </c>
      <c r="S44" s="245">
        <f t="shared" si="98"/>
        <v>242</v>
      </c>
      <c r="T44" s="233">
        <f t="shared" si="99"/>
        <v>0.1</v>
      </c>
      <c r="U44" s="225" t="s">
        <v>98</v>
      </c>
      <c r="V44" s="225" t="s">
        <v>135</v>
      </c>
      <c r="W44" s="226" t="s">
        <v>106</v>
      </c>
      <c r="X44" s="355"/>
      <c r="Y44" s="175"/>
      <c r="Z44" s="356">
        <v>230</v>
      </c>
      <c r="AA44" s="357">
        <f t="shared" si="97"/>
        <v>4.5454545454545456E-2</v>
      </c>
      <c r="AB44" s="358" t="s">
        <v>139</v>
      </c>
      <c r="AC44" s="175"/>
      <c r="AD44" s="359">
        <f t="shared" si="29"/>
        <v>220</v>
      </c>
      <c r="AE44" s="253">
        <f t="shared" si="30"/>
        <v>230</v>
      </c>
      <c r="AF44" s="360">
        <f t="shared" si="31"/>
        <v>4.5454545454545456E-2</v>
      </c>
      <c r="AG44" s="225" t="s">
        <v>98</v>
      </c>
      <c r="AH44" s="225" t="s">
        <v>135</v>
      </c>
      <c r="AI44" s="226" t="s">
        <v>106</v>
      </c>
    </row>
    <row r="45" spans="1:85" ht="28.5" x14ac:dyDescent="0.25">
      <c r="A45" s="353" t="s">
        <v>140</v>
      </c>
      <c r="B45" s="354"/>
      <c r="C45" s="222"/>
      <c r="D45" s="232"/>
      <c r="E45" s="300"/>
      <c r="F45" s="234"/>
      <c r="G45" s="235"/>
      <c r="H45" s="300"/>
      <c r="I45" s="234"/>
      <c r="J45" s="235"/>
      <c r="K45" s="300"/>
      <c r="L45" s="234"/>
      <c r="M45" s="235"/>
      <c r="N45" s="300"/>
      <c r="O45" s="234" t="s">
        <v>134</v>
      </c>
      <c r="P45" s="235">
        <v>100</v>
      </c>
      <c r="Q45" s="235"/>
      <c r="R45" s="235">
        <f>ROUNDUP(P45*1.1,1)</f>
        <v>110</v>
      </c>
      <c r="S45" s="245">
        <f t="shared" si="98"/>
        <v>121</v>
      </c>
      <c r="T45" s="233">
        <f t="shared" si="99"/>
        <v>0.1</v>
      </c>
      <c r="U45" s="225" t="s">
        <v>98</v>
      </c>
      <c r="V45" s="225" t="s">
        <v>135</v>
      </c>
      <c r="W45" s="226" t="s">
        <v>106</v>
      </c>
      <c r="X45" s="355"/>
      <c r="Y45" s="175"/>
      <c r="Z45" s="356">
        <v>115</v>
      </c>
      <c r="AA45" s="357">
        <f t="shared" si="97"/>
        <v>4.5454545454545456E-2</v>
      </c>
      <c r="AB45" s="358" t="s">
        <v>139</v>
      </c>
      <c r="AC45" s="175"/>
      <c r="AD45" s="359">
        <f t="shared" si="29"/>
        <v>110</v>
      </c>
      <c r="AE45" s="253">
        <f t="shared" si="30"/>
        <v>115</v>
      </c>
      <c r="AF45" s="360">
        <f t="shared" si="31"/>
        <v>4.5454545454545456E-2</v>
      </c>
      <c r="AG45" s="225" t="s">
        <v>98</v>
      </c>
      <c r="AH45" s="225" t="s">
        <v>135</v>
      </c>
      <c r="AI45" s="226" t="s">
        <v>106</v>
      </c>
    </row>
    <row r="46" spans="1:85" x14ac:dyDescent="0.25">
      <c r="A46" s="353"/>
      <c r="B46" s="354"/>
      <c r="C46" s="222"/>
      <c r="D46" s="232"/>
      <c r="E46" s="300"/>
      <c r="F46" s="234"/>
      <c r="G46" s="235"/>
      <c r="H46" s="300"/>
      <c r="I46" s="234"/>
      <c r="J46" s="235"/>
      <c r="K46" s="300"/>
      <c r="L46" s="234"/>
      <c r="M46" s="235"/>
      <c r="N46" s="300"/>
      <c r="O46" s="234"/>
      <c r="P46" s="235"/>
      <c r="Q46" s="235"/>
      <c r="R46" s="235"/>
      <c r="S46" s="236"/>
      <c r="T46" s="300"/>
      <c r="U46" s="225"/>
      <c r="V46" s="225"/>
      <c r="W46" s="226"/>
      <c r="X46" s="175"/>
      <c r="Y46" s="175"/>
      <c r="Z46" s="361"/>
      <c r="AA46" s="357"/>
      <c r="AB46" s="358"/>
      <c r="AC46" s="175"/>
      <c r="AD46" s="359"/>
      <c r="AE46" s="253"/>
      <c r="AF46" s="360"/>
      <c r="AG46" s="225"/>
      <c r="AH46" s="225"/>
      <c r="AI46" s="226"/>
    </row>
    <row r="47" spans="1:85" x14ac:dyDescent="0.25">
      <c r="A47" s="351" t="s">
        <v>141</v>
      </c>
      <c r="B47" s="352"/>
      <c r="C47" s="222">
        <v>100</v>
      </c>
      <c r="D47" s="232">
        <v>103</v>
      </c>
      <c r="E47" s="233">
        <f t="shared" ref="E47:E48" si="100">+(D47-C47)/C47</f>
        <v>0.03</v>
      </c>
      <c r="F47" s="234">
        <f t="shared" ref="F47:F48" si="101">D47</f>
        <v>103</v>
      </c>
      <c r="G47" s="235">
        <f t="shared" ref="G47:G50" si="102">ROUNDUP(F47*1.03,1)</f>
        <v>106.1</v>
      </c>
      <c r="H47" s="233">
        <f t="shared" ref="H47:H48" si="103">+(G47-F47)/F47</f>
        <v>3.0097087378640721E-2</v>
      </c>
      <c r="I47" s="234">
        <f t="shared" ref="I47:I48" si="104">G47</f>
        <v>106.1</v>
      </c>
      <c r="J47" s="235">
        <f t="shared" ref="J47:J48" si="105">ROUNDUP(I47*1.03,1)</f>
        <v>109.3</v>
      </c>
      <c r="K47" s="233">
        <f t="shared" ref="K47:K48" si="106">+(J47-I47)/I47</f>
        <v>3.016022620169654E-2</v>
      </c>
      <c r="L47" s="234">
        <f t="shared" ref="L47:L48" si="107">J47</f>
        <v>109.3</v>
      </c>
      <c r="M47" s="235">
        <f t="shared" ref="M47:M48" si="108">ROUNDUP(L47*1.03,1)</f>
        <v>112.6</v>
      </c>
      <c r="N47" s="233">
        <f t="shared" ref="N47:N48" si="109">+(M47-L47)/L47</f>
        <v>3.0192131747483964E-2</v>
      </c>
      <c r="O47" s="234">
        <f t="shared" ref="O47:O48" si="110">M47</f>
        <v>112.6</v>
      </c>
      <c r="P47" s="235">
        <v>120</v>
      </c>
      <c r="Q47" s="233">
        <f t="shared" ref="Q47:Q50" si="111">+(P47-O47)/O47</f>
        <v>6.571936056838372E-2</v>
      </c>
      <c r="R47" s="235">
        <f>ROUNDUP(P47*1.1,1)</f>
        <v>132</v>
      </c>
      <c r="S47" s="236">
        <f t="shared" ref="S47:S48" si="112">ROUNDUP(R47*1.1,1)</f>
        <v>145.19999999999999</v>
      </c>
      <c r="T47" s="233">
        <f t="shared" ref="T47:T48" si="113">+(S47-R47)/R47</f>
        <v>9.9999999999999908E-2</v>
      </c>
      <c r="U47" s="225" t="s">
        <v>98</v>
      </c>
      <c r="V47" s="225" t="s">
        <v>122</v>
      </c>
      <c r="W47" s="226" t="s">
        <v>11</v>
      </c>
      <c r="X47" s="175"/>
      <c r="Y47" s="175"/>
      <c r="Z47" s="361"/>
      <c r="AA47" s="357" t="str">
        <f>IF(Z47=0,"N/A",(Z47-R47)/R47)</f>
        <v>N/A</v>
      </c>
      <c r="AB47" s="358"/>
      <c r="AC47" s="175"/>
      <c r="AD47" s="359">
        <f t="shared" si="29"/>
        <v>132</v>
      </c>
      <c r="AE47" s="253">
        <f t="shared" si="30"/>
        <v>145.19999999999999</v>
      </c>
      <c r="AF47" s="360">
        <f t="shared" si="31"/>
        <v>9.9999999999999908E-2</v>
      </c>
      <c r="AG47" s="225" t="s">
        <v>98</v>
      </c>
      <c r="AH47" s="225" t="s">
        <v>122</v>
      </c>
      <c r="AI47" s="226" t="s">
        <v>11</v>
      </c>
    </row>
    <row r="48" spans="1:85" ht="28.5" x14ac:dyDescent="0.25">
      <c r="A48" s="324" t="s">
        <v>142</v>
      </c>
      <c r="B48" s="325"/>
      <c r="C48" s="222">
        <v>30</v>
      </c>
      <c r="D48" s="232">
        <v>31</v>
      </c>
      <c r="E48" s="233">
        <f t="shared" si="100"/>
        <v>3.3333333333333333E-2</v>
      </c>
      <c r="F48" s="234">
        <f t="shared" si="101"/>
        <v>31</v>
      </c>
      <c r="G48" s="235">
        <f t="shared" si="102"/>
        <v>32</v>
      </c>
      <c r="H48" s="233">
        <f t="shared" si="103"/>
        <v>3.2258064516129031E-2</v>
      </c>
      <c r="I48" s="234">
        <f t="shared" si="104"/>
        <v>32</v>
      </c>
      <c r="J48" s="235">
        <f t="shared" si="105"/>
        <v>33</v>
      </c>
      <c r="K48" s="233">
        <f t="shared" si="106"/>
        <v>3.125E-2</v>
      </c>
      <c r="L48" s="234">
        <f t="shared" si="107"/>
        <v>33</v>
      </c>
      <c r="M48" s="235">
        <f t="shared" si="108"/>
        <v>34</v>
      </c>
      <c r="N48" s="233">
        <f t="shared" si="109"/>
        <v>3.0303030303030304E-2</v>
      </c>
      <c r="O48" s="234">
        <f t="shared" si="110"/>
        <v>34</v>
      </c>
      <c r="P48" s="235">
        <v>36.5</v>
      </c>
      <c r="Q48" s="233">
        <f t="shared" si="111"/>
        <v>7.3529411764705885E-2</v>
      </c>
      <c r="R48" s="235">
        <f>ROUNDUP(P48*1.1,1)</f>
        <v>40.200000000000003</v>
      </c>
      <c r="S48" s="236">
        <f t="shared" si="112"/>
        <v>44.300000000000004</v>
      </c>
      <c r="T48" s="233">
        <f t="shared" si="113"/>
        <v>0.1019900497512438</v>
      </c>
      <c r="U48" s="225" t="s">
        <v>98</v>
      </c>
      <c r="V48" s="225" t="s">
        <v>143</v>
      </c>
      <c r="W48" s="226" t="s">
        <v>11</v>
      </c>
      <c r="X48" s="175"/>
      <c r="Y48" s="175"/>
      <c r="Z48" s="361"/>
      <c r="AA48" s="357" t="str">
        <f>IF(Z48=0,"N/A",(Z48-R48)/R48)</f>
        <v>N/A</v>
      </c>
      <c r="AB48" s="358"/>
      <c r="AC48" s="175"/>
      <c r="AD48" s="359">
        <f t="shared" si="29"/>
        <v>40.200000000000003</v>
      </c>
      <c r="AE48" s="253">
        <f t="shared" si="30"/>
        <v>44.300000000000004</v>
      </c>
      <c r="AF48" s="360">
        <f t="shared" si="31"/>
        <v>0.1019900497512438</v>
      </c>
      <c r="AG48" s="225" t="s">
        <v>98</v>
      </c>
      <c r="AH48" s="225" t="s">
        <v>143</v>
      </c>
      <c r="AI48" s="226" t="s">
        <v>11</v>
      </c>
    </row>
    <row r="49" spans="1:35" x14ac:dyDescent="0.25">
      <c r="A49" s="362" t="s">
        <v>144</v>
      </c>
      <c r="B49" s="363"/>
      <c r="C49" s="222"/>
      <c r="D49" s="222"/>
      <c r="E49" s="223"/>
      <c r="F49" s="234"/>
      <c r="G49" s="234"/>
      <c r="H49" s="223"/>
      <c r="I49" s="234"/>
      <c r="J49" s="234"/>
      <c r="K49" s="223"/>
      <c r="L49" s="234"/>
      <c r="M49" s="234"/>
      <c r="N49" s="223"/>
      <c r="O49" s="234"/>
      <c r="P49" s="234"/>
      <c r="Q49" s="233"/>
      <c r="R49" s="234"/>
      <c r="S49" s="364"/>
      <c r="T49" s="223"/>
      <c r="U49" s="225"/>
      <c r="V49" s="225"/>
      <c r="W49" s="226" t="s">
        <v>11</v>
      </c>
      <c r="X49" s="175"/>
      <c r="Y49" s="175"/>
      <c r="Z49" s="361"/>
      <c r="AA49" s="357" t="str">
        <f>IF(Z49=0,"N/A",(Z49-R49)/R49)</f>
        <v>N/A</v>
      </c>
      <c r="AB49" s="358"/>
      <c r="AC49" s="175"/>
      <c r="AD49" s="359"/>
      <c r="AE49" s="253"/>
      <c r="AF49" s="360"/>
      <c r="AG49" s="225"/>
      <c r="AH49" s="225"/>
      <c r="AI49" s="226" t="s">
        <v>11</v>
      </c>
    </row>
    <row r="50" spans="1:35" ht="29.25" thickBot="1" x14ac:dyDescent="0.25">
      <c r="A50" s="365" t="s">
        <v>127</v>
      </c>
      <c r="B50" s="343"/>
      <c r="C50" s="344">
        <v>105</v>
      </c>
      <c r="D50" s="261">
        <v>105</v>
      </c>
      <c r="E50" s="262">
        <f>+(D50-C50)/C50</f>
        <v>0</v>
      </c>
      <c r="F50" s="313">
        <f t="shared" ref="F50" si="114">D50</f>
        <v>105</v>
      </c>
      <c r="G50" s="264">
        <f t="shared" si="102"/>
        <v>108.19999999999999</v>
      </c>
      <c r="H50" s="262">
        <f t="shared" ref="H50" si="115">+(G50-F50)/F50</f>
        <v>3.0476190476190369E-2</v>
      </c>
      <c r="I50" s="313">
        <f t="shared" ref="I50" si="116">G50</f>
        <v>108.19999999999999</v>
      </c>
      <c r="J50" s="264">
        <f t="shared" ref="J50" si="117">ROUNDUP(I50*1.03,1)</f>
        <v>111.5</v>
      </c>
      <c r="K50" s="262">
        <f t="shared" ref="K50" si="118">+(J50-I50)/I50</f>
        <v>3.0499075785582364E-2</v>
      </c>
      <c r="L50" s="313">
        <f t="shared" ref="L50" si="119">J50</f>
        <v>111.5</v>
      </c>
      <c r="M50" s="264">
        <f t="shared" ref="M50" si="120">ROUNDUP(L50*1.03,1)</f>
        <v>114.89999999999999</v>
      </c>
      <c r="N50" s="262">
        <f t="shared" ref="N50" si="121">+(M50-L50)/L50</f>
        <v>3.049327354260082E-2</v>
      </c>
      <c r="O50" s="313">
        <f t="shared" ref="O50" si="122">M50</f>
        <v>114.89999999999999</v>
      </c>
      <c r="P50" s="264">
        <v>122.5</v>
      </c>
      <c r="Q50" s="233">
        <f t="shared" si="111"/>
        <v>6.6144473455178501E-2</v>
      </c>
      <c r="R50" s="366">
        <f>ROUNDUP(P50*1.1,1)</f>
        <v>134.79999999999998</v>
      </c>
      <c r="S50" s="367">
        <f t="shared" ref="S50" si="123">ROUNDUP(R50*1.1,1)</f>
        <v>148.29999999999998</v>
      </c>
      <c r="T50" s="368">
        <f>+(S50-R50)/R50</f>
        <v>0.10014836795252227</v>
      </c>
      <c r="U50" s="369" t="s">
        <v>98</v>
      </c>
      <c r="V50" s="369"/>
      <c r="W50" s="314" t="s">
        <v>11</v>
      </c>
      <c r="X50" s="175"/>
      <c r="Y50" s="175"/>
      <c r="Z50" s="268">
        <v>152</v>
      </c>
      <c r="AA50" s="269">
        <f>IF(Z50=0,"N/A",(Z50-R50)/R50)</f>
        <v>0.1275964391691396</v>
      </c>
      <c r="AB50" s="270" t="s">
        <v>129</v>
      </c>
      <c r="AC50" s="175"/>
      <c r="AD50" s="271">
        <f t="shared" si="29"/>
        <v>134.79999999999998</v>
      </c>
      <c r="AE50" s="263">
        <f t="shared" si="30"/>
        <v>152</v>
      </c>
      <c r="AF50" s="272">
        <f t="shared" si="31"/>
        <v>0.1275964391691396</v>
      </c>
      <c r="AG50" s="369" t="s">
        <v>98</v>
      </c>
      <c r="AH50" s="369"/>
      <c r="AI50" s="314" t="s">
        <v>11</v>
      </c>
    </row>
    <row r="51" spans="1:35" ht="15" thickBot="1" x14ac:dyDescent="0.3">
      <c r="A51" s="275"/>
      <c r="B51" s="275"/>
      <c r="C51" s="276"/>
      <c r="D51" s="370"/>
      <c r="E51" s="371"/>
      <c r="F51" s="276"/>
      <c r="G51" s="370"/>
      <c r="H51" s="371"/>
      <c r="I51" s="276"/>
      <c r="J51" s="370"/>
      <c r="K51" s="371"/>
      <c r="L51" s="276"/>
      <c r="M51" s="370"/>
      <c r="N51" s="371"/>
      <c r="O51" s="276"/>
      <c r="P51" s="370"/>
      <c r="Q51" s="370"/>
      <c r="R51" s="370"/>
      <c r="S51" s="372"/>
      <c r="T51" s="371"/>
      <c r="U51" s="279"/>
      <c r="V51" s="279"/>
      <c r="W51" s="279"/>
      <c r="AA51" s="237"/>
      <c r="AD51" s="185"/>
      <c r="AG51" s="279"/>
      <c r="AH51" s="279"/>
      <c r="AI51" s="279"/>
    </row>
    <row r="52" spans="1:35" ht="60" x14ac:dyDescent="0.25">
      <c r="A52" s="322" t="s">
        <v>145</v>
      </c>
      <c r="B52" s="323"/>
      <c r="C52" s="280" t="s">
        <v>61</v>
      </c>
      <c r="D52" s="280" t="s">
        <v>62</v>
      </c>
      <c r="E52" s="281" t="s">
        <v>42</v>
      </c>
      <c r="F52" s="282" t="s">
        <v>63</v>
      </c>
      <c r="G52" s="282" t="s">
        <v>64</v>
      </c>
      <c r="H52" s="282" t="s">
        <v>4</v>
      </c>
      <c r="I52" s="282" t="s">
        <v>65</v>
      </c>
      <c r="J52" s="282" t="s">
        <v>66</v>
      </c>
      <c r="K52" s="282" t="s">
        <v>4</v>
      </c>
      <c r="L52" s="282" t="s">
        <v>67</v>
      </c>
      <c r="M52" s="282" t="s">
        <v>68</v>
      </c>
      <c r="N52" s="282" t="s">
        <v>4</v>
      </c>
      <c r="O52" s="282" t="s">
        <v>69</v>
      </c>
      <c r="P52" s="283" t="s">
        <v>91</v>
      </c>
      <c r="Q52" s="283" t="s">
        <v>4</v>
      </c>
      <c r="R52" s="283" t="s">
        <v>2</v>
      </c>
      <c r="S52" s="284" t="s">
        <v>72</v>
      </c>
      <c r="T52" s="283" t="s">
        <v>4</v>
      </c>
      <c r="U52" s="282" t="s">
        <v>73</v>
      </c>
      <c r="V52" s="282" t="s">
        <v>6</v>
      </c>
      <c r="W52" s="285" t="s">
        <v>7</v>
      </c>
      <c r="Z52" s="286"/>
      <c r="AA52" s="287"/>
      <c r="AB52" s="288"/>
      <c r="AD52" s="202" t="s">
        <v>71</v>
      </c>
      <c r="AE52" s="203" t="s">
        <v>72</v>
      </c>
      <c r="AF52" s="204" t="s">
        <v>4</v>
      </c>
      <c r="AG52" s="202" t="s">
        <v>73</v>
      </c>
      <c r="AH52" s="202" t="s">
        <v>6</v>
      </c>
      <c r="AI52" s="205" t="s">
        <v>7</v>
      </c>
    </row>
    <row r="53" spans="1:35" ht="28.5" x14ac:dyDescent="0.25">
      <c r="A53" s="362" t="s">
        <v>146</v>
      </c>
      <c r="B53" s="290"/>
      <c r="C53" s="252">
        <v>3</v>
      </c>
      <c r="D53" s="252">
        <v>3</v>
      </c>
      <c r="E53" s="233">
        <f>+(D53-C53)/C53</f>
        <v>0</v>
      </c>
      <c r="F53" s="253">
        <f t="shared" ref="F53" si="124">D53</f>
        <v>3</v>
      </c>
      <c r="G53" s="235">
        <v>3</v>
      </c>
      <c r="H53" s="233">
        <f t="shared" ref="H53" si="125">+(G53-F53)/F53</f>
        <v>0</v>
      </c>
      <c r="I53" s="253">
        <f t="shared" ref="I53" si="126">G53</f>
        <v>3</v>
      </c>
      <c r="J53" s="235">
        <f t="shared" ref="J53" si="127">ROUNDUP(I53*1.03,1)</f>
        <v>3.1</v>
      </c>
      <c r="K53" s="233">
        <f t="shared" ref="K53" si="128">+(J53-I53)/I53</f>
        <v>3.3333333333333361E-2</v>
      </c>
      <c r="L53" s="253">
        <f t="shared" ref="L53" si="129">J53</f>
        <v>3.1</v>
      </c>
      <c r="M53" s="235">
        <f t="shared" ref="M53" si="130">ROUNDUP(L53*1.03,1)</f>
        <v>3.2</v>
      </c>
      <c r="N53" s="233">
        <f t="shared" ref="N53" si="131">+(M53-L53)/L53</f>
        <v>3.2258064516129059E-2</v>
      </c>
      <c r="O53" s="253">
        <f t="shared" ref="O53" si="132">M53</f>
        <v>3.2</v>
      </c>
      <c r="P53" s="235" t="s">
        <v>147</v>
      </c>
      <c r="Q53" s="235"/>
      <c r="R53" s="235" t="s">
        <v>147</v>
      </c>
      <c r="S53" s="236" t="s">
        <v>147</v>
      </c>
      <c r="T53" s="235" t="s">
        <v>147</v>
      </c>
      <c r="U53" s="254" t="s">
        <v>148</v>
      </c>
      <c r="V53" s="254" t="s">
        <v>149</v>
      </c>
      <c r="W53" s="255" t="s">
        <v>11</v>
      </c>
      <c r="Z53" s="213"/>
      <c r="AA53" s="237"/>
      <c r="AB53" s="214"/>
      <c r="AD53" s="227" t="str">
        <f t="shared" si="29"/>
        <v>POA</v>
      </c>
      <c r="AE53" s="228" t="str">
        <f t="shared" si="30"/>
        <v>POA</v>
      </c>
      <c r="AF53" s="229">
        <f t="shared" si="31"/>
        <v>0</v>
      </c>
      <c r="AG53" s="254" t="s">
        <v>148</v>
      </c>
      <c r="AH53" s="254" t="s">
        <v>149</v>
      </c>
      <c r="AI53" s="255" t="s">
        <v>11</v>
      </c>
    </row>
    <row r="54" spans="1:35" ht="15" x14ac:dyDescent="0.25">
      <c r="A54" s="304" t="s">
        <v>150</v>
      </c>
      <c r="B54" s="373"/>
      <c r="C54" s="374"/>
      <c r="D54" s="374"/>
      <c r="E54" s="374"/>
      <c r="F54" s="374"/>
      <c r="G54" s="338"/>
      <c r="H54" s="336"/>
      <c r="I54" s="374"/>
      <c r="J54" s="338"/>
      <c r="K54" s="336"/>
      <c r="L54" s="374"/>
      <c r="M54" s="338"/>
      <c r="N54" s="336"/>
      <c r="O54" s="374"/>
      <c r="P54" s="338"/>
      <c r="Q54" s="338"/>
      <c r="R54" s="338"/>
      <c r="S54" s="339"/>
      <c r="T54" s="336"/>
      <c r="U54" s="375"/>
      <c r="V54" s="375"/>
      <c r="W54" s="376"/>
      <c r="Z54" s="213"/>
      <c r="AA54" s="237"/>
      <c r="AB54" s="214"/>
      <c r="AD54" s="227"/>
      <c r="AE54" s="228"/>
      <c r="AF54" s="229"/>
      <c r="AG54" s="375"/>
      <c r="AH54" s="375"/>
      <c r="AI54" s="376"/>
    </row>
    <row r="55" spans="1:35" ht="57" x14ac:dyDescent="0.25">
      <c r="A55" s="289" t="s">
        <v>151</v>
      </c>
      <c r="B55" s="290"/>
      <c r="C55" s="254"/>
      <c r="D55" s="254"/>
      <c r="E55" s="254"/>
      <c r="F55" s="377"/>
      <c r="G55" s="378"/>
      <c r="H55" s="233"/>
      <c r="I55" s="377"/>
      <c r="J55" s="378"/>
      <c r="K55" s="233"/>
      <c r="L55" s="377"/>
      <c r="M55" s="378"/>
      <c r="N55" s="233"/>
      <c r="O55" s="377" t="s">
        <v>152</v>
      </c>
      <c r="P55" s="378">
        <v>55</v>
      </c>
      <c r="Q55" s="378"/>
      <c r="R55" s="235">
        <f>ROUNDUP(P55*1.1,1)</f>
        <v>60.5</v>
      </c>
      <c r="S55" s="236">
        <f t="shared" ref="S55:S77" si="133">ROUNDUP(R55*1.1,1)</f>
        <v>66.599999999999994</v>
      </c>
      <c r="T55" s="233">
        <f t="shared" ref="T55:T57" si="134">+(S55-R55)/R55</f>
        <v>0.10082644628099165</v>
      </c>
      <c r="U55" s="254" t="s">
        <v>82</v>
      </c>
      <c r="V55" s="254"/>
      <c r="W55" s="255" t="s">
        <v>11</v>
      </c>
      <c r="X55" s="379"/>
      <c r="Z55" s="213"/>
      <c r="AA55" s="237" t="str">
        <f>IF(Z55=0,"N/A",(Z55-R55)/R55)</f>
        <v>N/A</v>
      </c>
      <c r="AB55" s="214"/>
      <c r="AD55" s="227">
        <f t="shared" si="29"/>
        <v>60.5</v>
      </c>
      <c r="AE55" s="228">
        <f t="shared" si="30"/>
        <v>66.599999999999994</v>
      </c>
      <c r="AF55" s="229">
        <f t="shared" si="31"/>
        <v>0.10082644628099165</v>
      </c>
      <c r="AG55" s="254" t="s">
        <v>82</v>
      </c>
      <c r="AH55" s="254"/>
      <c r="AI55" s="255" t="s">
        <v>11</v>
      </c>
    </row>
    <row r="56" spans="1:35" ht="57" x14ac:dyDescent="0.25">
      <c r="A56" s="289" t="s">
        <v>153</v>
      </c>
      <c r="B56" s="290"/>
      <c r="C56" s="254"/>
      <c r="D56" s="254"/>
      <c r="E56" s="254"/>
      <c r="F56" s="377"/>
      <c r="G56" s="378"/>
      <c r="H56" s="233"/>
      <c r="I56" s="377"/>
      <c r="J56" s="378"/>
      <c r="K56" s="233"/>
      <c r="L56" s="377"/>
      <c r="M56" s="378"/>
      <c r="N56" s="233"/>
      <c r="O56" s="377" t="s">
        <v>152</v>
      </c>
      <c r="P56" s="378">
        <v>100</v>
      </c>
      <c r="Q56" s="378"/>
      <c r="R56" s="235">
        <f>ROUNDUP(P56*1.1,1)</f>
        <v>110</v>
      </c>
      <c r="S56" s="236">
        <f t="shared" si="133"/>
        <v>121</v>
      </c>
      <c r="T56" s="233">
        <f t="shared" si="134"/>
        <v>0.1</v>
      </c>
      <c r="U56" s="254" t="s">
        <v>82</v>
      </c>
      <c r="V56" s="254"/>
      <c r="W56" s="255" t="s">
        <v>11</v>
      </c>
      <c r="X56" s="379"/>
      <c r="Z56" s="213"/>
      <c r="AA56" s="237" t="str">
        <f>IF(Z56=0,"N/A",(Z56-R56)/R56)</f>
        <v>N/A</v>
      </c>
      <c r="AB56" s="214"/>
      <c r="AD56" s="227">
        <f t="shared" si="29"/>
        <v>110</v>
      </c>
      <c r="AE56" s="228">
        <f t="shared" si="30"/>
        <v>121</v>
      </c>
      <c r="AF56" s="229">
        <f t="shared" si="31"/>
        <v>0.1</v>
      </c>
      <c r="AG56" s="254" t="s">
        <v>82</v>
      </c>
      <c r="AH56" s="254"/>
      <c r="AI56" s="255" t="s">
        <v>11</v>
      </c>
    </row>
    <row r="57" spans="1:35" ht="57" x14ac:dyDescent="0.25">
      <c r="A57" s="289" t="s">
        <v>154</v>
      </c>
      <c r="B57" s="290"/>
      <c r="C57" s="254"/>
      <c r="D57" s="254"/>
      <c r="E57" s="254"/>
      <c r="F57" s="377"/>
      <c r="G57" s="378"/>
      <c r="H57" s="233"/>
      <c r="I57" s="377"/>
      <c r="J57" s="378"/>
      <c r="K57" s="233"/>
      <c r="L57" s="377"/>
      <c r="M57" s="378"/>
      <c r="N57" s="233"/>
      <c r="O57" s="377" t="s">
        <v>152</v>
      </c>
      <c r="P57" s="378">
        <v>257.5</v>
      </c>
      <c r="Q57" s="378"/>
      <c r="R57" s="235">
        <f>ROUNDUP(P57*1.1,1)</f>
        <v>283.3</v>
      </c>
      <c r="S57" s="236">
        <f t="shared" si="133"/>
        <v>311.70000000000005</v>
      </c>
      <c r="T57" s="233">
        <f t="shared" si="134"/>
        <v>0.10024708789269338</v>
      </c>
      <c r="U57" s="254" t="s">
        <v>82</v>
      </c>
      <c r="V57" s="254"/>
      <c r="W57" s="255" t="s">
        <v>11</v>
      </c>
      <c r="X57" s="379"/>
      <c r="Z57" s="213">
        <v>310</v>
      </c>
      <c r="AA57" s="237">
        <f>IF(Z57=0,"N/A",(Z57-R57)/R57)</f>
        <v>9.4246381927285516E-2</v>
      </c>
      <c r="AB57" s="380" t="s">
        <v>155</v>
      </c>
      <c r="AD57" s="227">
        <f t="shared" si="29"/>
        <v>283.3</v>
      </c>
      <c r="AE57" s="228">
        <f t="shared" si="30"/>
        <v>310</v>
      </c>
      <c r="AF57" s="229">
        <f t="shared" si="31"/>
        <v>9.4246381927285516E-2</v>
      </c>
      <c r="AG57" s="254" t="s">
        <v>82</v>
      </c>
      <c r="AH57" s="254"/>
      <c r="AI57" s="255" t="s">
        <v>11</v>
      </c>
    </row>
    <row r="58" spans="1:35" ht="42.75" x14ac:dyDescent="0.25">
      <c r="A58" s="289" t="s">
        <v>156</v>
      </c>
      <c r="B58" s="290"/>
      <c r="C58" s="254"/>
      <c r="D58" s="254"/>
      <c r="E58" s="254"/>
      <c r="F58" s="377"/>
      <c r="G58" s="378"/>
      <c r="H58" s="233"/>
      <c r="I58" s="377"/>
      <c r="J58" s="378"/>
      <c r="K58" s="233"/>
      <c r="L58" s="377"/>
      <c r="M58" s="378"/>
      <c r="N58" s="233"/>
      <c r="O58" s="377" t="s">
        <v>152</v>
      </c>
      <c r="P58" s="378" t="s">
        <v>147</v>
      </c>
      <c r="Q58" s="378"/>
      <c r="R58" s="378" t="s">
        <v>147</v>
      </c>
      <c r="S58" s="381" t="s">
        <v>147</v>
      </c>
      <c r="T58" s="378" t="s">
        <v>147</v>
      </c>
      <c r="U58" s="254" t="s">
        <v>82</v>
      </c>
      <c r="V58" s="254"/>
      <c r="W58" s="255" t="s">
        <v>11</v>
      </c>
      <c r="X58" s="379"/>
      <c r="Z58" s="213"/>
      <c r="AA58" s="237"/>
      <c r="AB58" s="214"/>
      <c r="AD58" s="227" t="str">
        <f t="shared" si="29"/>
        <v>POA</v>
      </c>
      <c r="AE58" s="228" t="str">
        <f t="shared" si="30"/>
        <v>POA</v>
      </c>
      <c r="AF58" s="229">
        <f t="shared" si="31"/>
        <v>0</v>
      </c>
      <c r="AG58" s="254" t="s">
        <v>82</v>
      </c>
      <c r="AH58" s="254"/>
      <c r="AI58" s="255" t="s">
        <v>11</v>
      </c>
    </row>
    <row r="59" spans="1:35" ht="57" x14ac:dyDescent="0.25">
      <c r="A59" s="289" t="s">
        <v>157</v>
      </c>
      <c r="B59" s="290"/>
      <c r="C59" s="254"/>
      <c r="D59" s="254"/>
      <c r="E59" s="254"/>
      <c r="F59" s="377"/>
      <c r="G59" s="378"/>
      <c r="H59" s="233"/>
      <c r="I59" s="377"/>
      <c r="J59" s="378"/>
      <c r="K59" s="233"/>
      <c r="L59" s="377"/>
      <c r="M59" s="378"/>
      <c r="N59" s="233"/>
      <c r="O59" s="377" t="s">
        <v>152</v>
      </c>
      <c r="P59" s="378">
        <v>135</v>
      </c>
      <c r="Q59" s="378"/>
      <c r="R59" s="235">
        <f>ROUNDUP(P59*1.1,1)</f>
        <v>148.5</v>
      </c>
      <c r="S59" s="236">
        <f t="shared" si="133"/>
        <v>163.4</v>
      </c>
      <c r="T59" s="233">
        <f t="shared" ref="T59:T61" si="135">+(S59-R59)/R59</f>
        <v>0.10033670033670038</v>
      </c>
      <c r="U59" s="254" t="s">
        <v>82</v>
      </c>
      <c r="V59" s="254"/>
      <c r="W59" s="255" t="s">
        <v>11</v>
      </c>
      <c r="X59" s="379"/>
      <c r="Z59" s="213">
        <v>150</v>
      </c>
      <c r="AA59" s="237">
        <f t="shared" ref="AA59:AA65" si="136">IF(Z59=0,"N/A",(Z59-R59)/R59)</f>
        <v>1.0101010101010102E-2</v>
      </c>
      <c r="AB59" s="380" t="s">
        <v>155</v>
      </c>
      <c r="AD59" s="227">
        <f t="shared" si="29"/>
        <v>148.5</v>
      </c>
      <c r="AE59" s="228">
        <f t="shared" si="30"/>
        <v>150</v>
      </c>
      <c r="AF59" s="229">
        <f t="shared" si="31"/>
        <v>1.0101010101010102E-2</v>
      </c>
      <c r="AG59" s="254" t="s">
        <v>82</v>
      </c>
      <c r="AH59" s="254"/>
      <c r="AI59" s="255" t="s">
        <v>11</v>
      </c>
    </row>
    <row r="60" spans="1:35" ht="57" x14ac:dyDescent="0.25">
      <c r="A60" s="289" t="s">
        <v>158</v>
      </c>
      <c r="B60" s="290"/>
      <c r="C60" s="254"/>
      <c r="D60" s="254"/>
      <c r="E60" s="254"/>
      <c r="F60" s="377"/>
      <c r="G60" s="378"/>
      <c r="H60" s="233"/>
      <c r="I60" s="377"/>
      <c r="J60" s="378"/>
      <c r="K60" s="233"/>
      <c r="L60" s="377"/>
      <c r="M60" s="378"/>
      <c r="N60" s="233"/>
      <c r="O60" s="377" t="s">
        <v>152</v>
      </c>
      <c r="P60" s="378">
        <v>275.5</v>
      </c>
      <c r="Q60" s="378"/>
      <c r="R60" s="235">
        <f>ROUNDUP(P60*1.1,1)</f>
        <v>303.10000000000002</v>
      </c>
      <c r="S60" s="236">
        <f t="shared" si="133"/>
        <v>333.5</v>
      </c>
      <c r="T60" s="233">
        <f t="shared" si="135"/>
        <v>0.10029693170570761</v>
      </c>
      <c r="U60" s="254" t="s">
        <v>82</v>
      </c>
      <c r="V60" s="254"/>
      <c r="W60" s="255" t="s">
        <v>11</v>
      </c>
      <c r="X60" s="379"/>
      <c r="Z60" s="213">
        <v>310</v>
      </c>
      <c r="AA60" s="237">
        <f t="shared" si="136"/>
        <v>2.2764764104255944E-2</v>
      </c>
      <c r="AB60" s="380" t="s">
        <v>155</v>
      </c>
      <c r="AD60" s="227">
        <f t="shared" si="29"/>
        <v>303.10000000000002</v>
      </c>
      <c r="AE60" s="228">
        <f t="shared" si="30"/>
        <v>310</v>
      </c>
      <c r="AF60" s="229">
        <f t="shared" si="31"/>
        <v>2.2764764104255944E-2</v>
      </c>
      <c r="AG60" s="254" t="s">
        <v>82</v>
      </c>
      <c r="AH60" s="254"/>
      <c r="AI60" s="255" t="s">
        <v>11</v>
      </c>
    </row>
    <row r="61" spans="1:35" ht="57" x14ac:dyDescent="0.25">
      <c r="A61" s="289" t="s">
        <v>159</v>
      </c>
      <c r="B61" s="290"/>
      <c r="C61" s="254"/>
      <c r="D61" s="254"/>
      <c r="E61" s="254"/>
      <c r="F61" s="377"/>
      <c r="G61" s="378"/>
      <c r="H61" s="233"/>
      <c r="I61" s="377"/>
      <c r="J61" s="378"/>
      <c r="K61" s="233"/>
      <c r="L61" s="377"/>
      <c r="M61" s="378"/>
      <c r="N61" s="233"/>
      <c r="O61" s="377" t="s">
        <v>152</v>
      </c>
      <c r="P61" s="378">
        <v>650</v>
      </c>
      <c r="Q61" s="378"/>
      <c r="R61" s="235">
        <f>ROUNDUP(P61*1.1,1)</f>
        <v>715</v>
      </c>
      <c r="S61" s="236">
        <f t="shared" si="133"/>
        <v>786.5</v>
      </c>
      <c r="T61" s="233">
        <f t="shared" si="135"/>
        <v>0.1</v>
      </c>
      <c r="U61" s="254" t="s">
        <v>82</v>
      </c>
      <c r="V61" s="254"/>
      <c r="W61" s="255" t="s">
        <v>11</v>
      </c>
      <c r="X61" s="379"/>
      <c r="Z61" s="213">
        <v>750</v>
      </c>
      <c r="AA61" s="237">
        <f t="shared" si="136"/>
        <v>4.8951048951048952E-2</v>
      </c>
      <c r="AB61" s="380" t="s">
        <v>155</v>
      </c>
      <c r="AD61" s="227">
        <f t="shared" si="29"/>
        <v>715</v>
      </c>
      <c r="AE61" s="228">
        <f t="shared" si="30"/>
        <v>750</v>
      </c>
      <c r="AF61" s="229">
        <f t="shared" si="31"/>
        <v>4.8951048951048952E-2</v>
      </c>
      <c r="AG61" s="254" t="s">
        <v>82</v>
      </c>
      <c r="AH61" s="254"/>
      <c r="AI61" s="255" t="s">
        <v>11</v>
      </c>
    </row>
    <row r="62" spans="1:35" ht="42.75" x14ac:dyDescent="0.25">
      <c r="A62" s="289" t="s">
        <v>160</v>
      </c>
      <c r="B62" s="290"/>
      <c r="C62" s="254"/>
      <c r="D62" s="254"/>
      <c r="E62" s="254"/>
      <c r="F62" s="377"/>
      <c r="G62" s="378"/>
      <c r="H62" s="233"/>
      <c r="I62" s="377"/>
      <c r="J62" s="378"/>
      <c r="K62" s="233"/>
      <c r="L62" s="377"/>
      <c r="M62" s="378"/>
      <c r="N62" s="233"/>
      <c r="O62" s="377" t="s">
        <v>152</v>
      </c>
      <c r="P62" s="378" t="s">
        <v>147</v>
      </c>
      <c r="Q62" s="378"/>
      <c r="R62" s="378" t="s">
        <v>147</v>
      </c>
      <c r="S62" s="381" t="s">
        <v>147</v>
      </c>
      <c r="T62" s="378" t="s">
        <v>147</v>
      </c>
      <c r="U62" s="254" t="s">
        <v>82</v>
      </c>
      <c r="V62" s="254"/>
      <c r="W62" s="255" t="s">
        <v>11</v>
      </c>
      <c r="X62" s="379"/>
      <c r="Z62" s="213"/>
      <c r="AA62" s="237" t="str">
        <f t="shared" si="136"/>
        <v>N/A</v>
      </c>
      <c r="AB62" s="214" t="s">
        <v>161</v>
      </c>
      <c r="AD62" s="227" t="str">
        <f t="shared" si="29"/>
        <v>POA</v>
      </c>
      <c r="AE62" s="228" t="str">
        <f t="shared" si="30"/>
        <v>POA</v>
      </c>
      <c r="AF62" s="229" t="str">
        <f t="shared" si="31"/>
        <v>POA</v>
      </c>
      <c r="AG62" s="254" t="s">
        <v>82</v>
      </c>
      <c r="AH62" s="254"/>
      <c r="AI62" s="255" t="s">
        <v>11</v>
      </c>
    </row>
    <row r="63" spans="1:35" ht="57" x14ac:dyDescent="0.25">
      <c r="A63" s="289" t="s">
        <v>162</v>
      </c>
      <c r="B63" s="290"/>
      <c r="C63" s="254"/>
      <c r="D63" s="254"/>
      <c r="E63" s="254"/>
      <c r="F63" s="377"/>
      <c r="G63" s="378"/>
      <c r="H63" s="233"/>
      <c r="I63" s="377"/>
      <c r="J63" s="378"/>
      <c r="K63" s="233"/>
      <c r="L63" s="377"/>
      <c r="M63" s="378"/>
      <c r="N63" s="233"/>
      <c r="O63" s="377" t="s">
        <v>152</v>
      </c>
      <c r="P63" s="378">
        <v>650</v>
      </c>
      <c r="Q63" s="378"/>
      <c r="R63" s="235">
        <f>ROUNDUP(P63*1.1,1)</f>
        <v>715</v>
      </c>
      <c r="S63" s="236">
        <f t="shared" si="133"/>
        <v>786.5</v>
      </c>
      <c r="T63" s="233">
        <f t="shared" ref="T63:T65" si="137">+(S63-R63)/R63</f>
        <v>0.1</v>
      </c>
      <c r="U63" s="254" t="s">
        <v>82</v>
      </c>
      <c r="V63" s="254"/>
      <c r="W63" s="255" t="s">
        <v>11</v>
      </c>
      <c r="X63" s="379"/>
      <c r="Z63" s="213">
        <v>750</v>
      </c>
      <c r="AA63" s="237">
        <f t="shared" si="136"/>
        <v>4.8951048951048952E-2</v>
      </c>
      <c r="AB63" s="380" t="s">
        <v>155</v>
      </c>
      <c r="AD63" s="227">
        <f t="shared" si="29"/>
        <v>715</v>
      </c>
      <c r="AE63" s="228">
        <f t="shared" si="30"/>
        <v>750</v>
      </c>
      <c r="AF63" s="229">
        <f t="shared" si="31"/>
        <v>4.8951048951048952E-2</v>
      </c>
      <c r="AG63" s="254" t="s">
        <v>82</v>
      </c>
      <c r="AH63" s="254"/>
      <c r="AI63" s="255" t="s">
        <v>11</v>
      </c>
    </row>
    <row r="64" spans="1:35" ht="57" x14ac:dyDescent="0.25">
      <c r="A64" s="289" t="s">
        <v>163</v>
      </c>
      <c r="B64" s="290"/>
      <c r="C64" s="254"/>
      <c r="D64" s="254"/>
      <c r="E64" s="254"/>
      <c r="F64" s="377"/>
      <c r="G64" s="378"/>
      <c r="H64" s="233"/>
      <c r="I64" s="377"/>
      <c r="J64" s="378"/>
      <c r="K64" s="233"/>
      <c r="L64" s="377"/>
      <c r="M64" s="378"/>
      <c r="N64" s="233"/>
      <c r="O64" s="377" t="s">
        <v>152</v>
      </c>
      <c r="P64" s="378">
        <v>1150</v>
      </c>
      <c r="Q64" s="378"/>
      <c r="R64" s="235">
        <f>ROUNDUP(P64*1.1,1)</f>
        <v>1265</v>
      </c>
      <c r="S64" s="236">
        <f t="shared" si="133"/>
        <v>1391.5</v>
      </c>
      <c r="T64" s="233">
        <f t="shared" si="137"/>
        <v>0.1</v>
      </c>
      <c r="U64" s="254" t="s">
        <v>82</v>
      </c>
      <c r="V64" s="254"/>
      <c r="W64" s="255" t="s">
        <v>11</v>
      </c>
      <c r="X64" s="379"/>
      <c r="Z64" s="213">
        <v>1300</v>
      </c>
      <c r="AA64" s="237">
        <f t="shared" si="136"/>
        <v>2.766798418972332E-2</v>
      </c>
      <c r="AB64" s="380" t="s">
        <v>155</v>
      </c>
      <c r="AD64" s="227">
        <f t="shared" si="29"/>
        <v>1265</v>
      </c>
      <c r="AE64" s="228">
        <f t="shared" si="30"/>
        <v>1300</v>
      </c>
      <c r="AF64" s="229">
        <f t="shared" si="31"/>
        <v>2.766798418972332E-2</v>
      </c>
      <c r="AG64" s="254" t="s">
        <v>82</v>
      </c>
      <c r="AH64" s="254"/>
      <c r="AI64" s="255" t="s">
        <v>11</v>
      </c>
    </row>
    <row r="65" spans="1:35" ht="57" x14ac:dyDescent="0.25">
      <c r="A65" s="289" t="s">
        <v>164</v>
      </c>
      <c r="B65" s="290"/>
      <c r="C65" s="254"/>
      <c r="D65" s="254"/>
      <c r="E65" s="254"/>
      <c r="F65" s="377"/>
      <c r="G65" s="378"/>
      <c r="H65" s="233"/>
      <c r="I65" s="377"/>
      <c r="J65" s="378"/>
      <c r="K65" s="233"/>
      <c r="L65" s="377"/>
      <c r="M65" s="378"/>
      <c r="N65" s="233"/>
      <c r="O65" s="377" t="s">
        <v>152</v>
      </c>
      <c r="P65" s="378">
        <v>2100</v>
      </c>
      <c r="Q65" s="378"/>
      <c r="R65" s="235">
        <f>ROUNDUP(P65*1.1,1)</f>
        <v>2310</v>
      </c>
      <c r="S65" s="236">
        <f t="shared" si="133"/>
        <v>2541</v>
      </c>
      <c r="T65" s="233">
        <f t="shared" si="137"/>
        <v>0.1</v>
      </c>
      <c r="U65" s="254" t="s">
        <v>82</v>
      </c>
      <c r="V65" s="254"/>
      <c r="W65" s="255" t="s">
        <v>11</v>
      </c>
      <c r="X65" s="379"/>
      <c r="Z65" s="213">
        <v>2500</v>
      </c>
      <c r="AA65" s="237">
        <f t="shared" si="136"/>
        <v>8.2251082251082255E-2</v>
      </c>
      <c r="AB65" s="380" t="s">
        <v>155</v>
      </c>
      <c r="AD65" s="227">
        <f t="shared" si="29"/>
        <v>2310</v>
      </c>
      <c r="AE65" s="228">
        <f t="shared" si="30"/>
        <v>2500</v>
      </c>
      <c r="AF65" s="229">
        <f t="shared" si="31"/>
        <v>8.2251082251082255E-2</v>
      </c>
      <c r="AG65" s="254" t="s">
        <v>82</v>
      </c>
      <c r="AH65" s="254"/>
      <c r="AI65" s="255" t="s">
        <v>11</v>
      </c>
    </row>
    <row r="66" spans="1:35" ht="42.75" x14ac:dyDescent="0.25">
      <c r="A66" s="289" t="s">
        <v>165</v>
      </c>
      <c r="B66" s="290"/>
      <c r="C66" s="254"/>
      <c r="D66" s="254"/>
      <c r="E66" s="254"/>
      <c r="F66" s="377"/>
      <c r="G66" s="378"/>
      <c r="H66" s="233"/>
      <c r="I66" s="377"/>
      <c r="J66" s="378"/>
      <c r="K66" s="233"/>
      <c r="L66" s="377"/>
      <c r="M66" s="378"/>
      <c r="N66" s="233"/>
      <c r="O66" s="377" t="s">
        <v>152</v>
      </c>
      <c r="P66" s="378" t="s">
        <v>147</v>
      </c>
      <c r="Q66" s="378"/>
      <c r="R66" s="378" t="s">
        <v>147</v>
      </c>
      <c r="S66" s="381" t="s">
        <v>147</v>
      </c>
      <c r="T66" s="378" t="s">
        <v>147</v>
      </c>
      <c r="U66" s="254" t="s">
        <v>82</v>
      </c>
      <c r="V66" s="254"/>
      <c r="W66" s="255" t="s">
        <v>11</v>
      </c>
      <c r="X66" s="379"/>
      <c r="Z66" s="213"/>
      <c r="AA66" s="237"/>
      <c r="AB66" s="214"/>
      <c r="AD66" s="227" t="str">
        <f t="shared" si="29"/>
        <v>POA</v>
      </c>
      <c r="AE66" s="228" t="str">
        <f t="shared" si="30"/>
        <v>POA</v>
      </c>
      <c r="AF66" s="229">
        <f t="shared" si="31"/>
        <v>0</v>
      </c>
      <c r="AG66" s="254" t="s">
        <v>82</v>
      </c>
      <c r="AH66" s="254"/>
      <c r="AI66" s="255" t="s">
        <v>11</v>
      </c>
    </row>
    <row r="67" spans="1:35" ht="42.75" x14ac:dyDescent="0.25">
      <c r="A67" s="289" t="s">
        <v>166</v>
      </c>
      <c r="B67" s="290"/>
      <c r="C67" s="254"/>
      <c r="D67" s="254"/>
      <c r="E67" s="254"/>
      <c r="F67" s="377"/>
      <c r="G67" s="378"/>
      <c r="H67" s="233"/>
      <c r="I67" s="377"/>
      <c r="J67" s="378"/>
      <c r="K67" s="233"/>
      <c r="L67" s="377"/>
      <c r="M67" s="378"/>
      <c r="N67" s="233"/>
      <c r="O67" s="377" t="s">
        <v>152</v>
      </c>
      <c r="P67" s="378">
        <v>257.5</v>
      </c>
      <c r="Q67" s="378"/>
      <c r="R67" s="235">
        <f>ROUNDUP(P67*1.1,1)</f>
        <v>283.3</v>
      </c>
      <c r="S67" s="236">
        <f t="shared" si="133"/>
        <v>311.70000000000005</v>
      </c>
      <c r="T67" s="233">
        <f t="shared" ref="T67:T69" si="138">+(S67-R67)/R67</f>
        <v>0.10024708789269338</v>
      </c>
      <c r="U67" s="254" t="s">
        <v>82</v>
      </c>
      <c r="V67" s="254"/>
      <c r="W67" s="255" t="s">
        <v>11</v>
      </c>
      <c r="X67" s="379"/>
      <c r="Z67" s="213">
        <v>310</v>
      </c>
      <c r="AA67" s="237">
        <f>IF(Z67=0,"N/A",(Z67-R67)/R67)</f>
        <v>9.4246381927285516E-2</v>
      </c>
      <c r="AB67" s="380" t="s">
        <v>155</v>
      </c>
      <c r="AD67" s="227">
        <f t="shared" si="29"/>
        <v>283.3</v>
      </c>
      <c r="AE67" s="228">
        <f t="shared" si="30"/>
        <v>310</v>
      </c>
      <c r="AF67" s="229">
        <f t="shared" si="31"/>
        <v>9.4246381927285516E-2</v>
      </c>
      <c r="AG67" s="254" t="s">
        <v>82</v>
      </c>
      <c r="AH67" s="254"/>
      <c r="AI67" s="255" t="s">
        <v>11</v>
      </c>
    </row>
    <row r="68" spans="1:35" ht="42.75" x14ac:dyDescent="0.25">
      <c r="A68" s="289" t="s">
        <v>167</v>
      </c>
      <c r="B68" s="290"/>
      <c r="C68" s="254"/>
      <c r="D68" s="254"/>
      <c r="E68" s="254"/>
      <c r="F68" s="377"/>
      <c r="G68" s="378"/>
      <c r="H68" s="233"/>
      <c r="I68" s="377"/>
      <c r="J68" s="378"/>
      <c r="K68" s="233"/>
      <c r="L68" s="377"/>
      <c r="M68" s="378"/>
      <c r="N68" s="233"/>
      <c r="O68" s="377" t="s">
        <v>152</v>
      </c>
      <c r="P68" s="378">
        <v>650</v>
      </c>
      <c r="Q68" s="378"/>
      <c r="R68" s="235">
        <f>ROUNDUP(P68*1.1,1)</f>
        <v>715</v>
      </c>
      <c r="S68" s="236">
        <f t="shared" si="133"/>
        <v>786.5</v>
      </c>
      <c r="T68" s="233">
        <f t="shared" si="138"/>
        <v>0.1</v>
      </c>
      <c r="U68" s="254" t="s">
        <v>82</v>
      </c>
      <c r="V68" s="254"/>
      <c r="W68" s="255" t="s">
        <v>11</v>
      </c>
      <c r="X68" s="379"/>
      <c r="Z68" s="213">
        <v>750</v>
      </c>
      <c r="AA68" s="237">
        <f>IF(Z68=0,"N/A",(Z68-R68)/R68)</f>
        <v>4.8951048951048952E-2</v>
      </c>
      <c r="AB68" s="380" t="s">
        <v>155</v>
      </c>
      <c r="AD68" s="227">
        <f t="shared" si="29"/>
        <v>715</v>
      </c>
      <c r="AE68" s="228">
        <f t="shared" si="30"/>
        <v>750</v>
      </c>
      <c r="AF68" s="229">
        <f t="shared" si="31"/>
        <v>4.8951048951048952E-2</v>
      </c>
      <c r="AG68" s="254" t="s">
        <v>82</v>
      </c>
      <c r="AH68" s="254"/>
      <c r="AI68" s="255" t="s">
        <v>11</v>
      </c>
    </row>
    <row r="69" spans="1:35" ht="42.75" x14ac:dyDescent="0.25">
      <c r="A69" s="289" t="s">
        <v>168</v>
      </c>
      <c r="B69" s="290"/>
      <c r="C69" s="254"/>
      <c r="D69" s="254"/>
      <c r="E69" s="254"/>
      <c r="F69" s="377"/>
      <c r="G69" s="378"/>
      <c r="H69" s="233"/>
      <c r="I69" s="377"/>
      <c r="J69" s="378"/>
      <c r="K69" s="233"/>
      <c r="L69" s="377"/>
      <c r="M69" s="378"/>
      <c r="N69" s="233"/>
      <c r="O69" s="377" t="s">
        <v>152</v>
      </c>
      <c r="P69" s="378">
        <v>1150</v>
      </c>
      <c r="Q69" s="378"/>
      <c r="R69" s="235">
        <f>ROUNDUP(P69*1.1,1)</f>
        <v>1265</v>
      </c>
      <c r="S69" s="236">
        <f t="shared" si="133"/>
        <v>1391.5</v>
      </c>
      <c r="T69" s="233">
        <f t="shared" si="138"/>
        <v>0.1</v>
      </c>
      <c r="U69" s="254" t="s">
        <v>82</v>
      </c>
      <c r="V69" s="254"/>
      <c r="W69" s="255" t="s">
        <v>11</v>
      </c>
      <c r="X69" s="379"/>
      <c r="Z69" s="213">
        <v>1300</v>
      </c>
      <c r="AA69" s="237">
        <f>IF(Z69=0,"N/A",(Z69-R69)/R69)</f>
        <v>2.766798418972332E-2</v>
      </c>
      <c r="AB69" s="380" t="s">
        <v>155</v>
      </c>
      <c r="AD69" s="227">
        <f t="shared" si="29"/>
        <v>1265</v>
      </c>
      <c r="AE69" s="228">
        <f t="shared" si="30"/>
        <v>1300</v>
      </c>
      <c r="AF69" s="229">
        <f t="shared" si="31"/>
        <v>2.766798418972332E-2</v>
      </c>
      <c r="AG69" s="254" t="s">
        <v>82</v>
      </c>
      <c r="AH69" s="254"/>
      <c r="AI69" s="255" t="s">
        <v>11</v>
      </c>
    </row>
    <row r="70" spans="1:35" ht="28.5" x14ac:dyDescent="0.25">
      <c r="A70" s="289" t="s">
        <v>169</v>
      </c>
      <c r="B70" s="290"/>
      <c r="C70" s="254"/>
      <c r="D70" s="254"/>
      <c r="E70" s="254"/>
      <c r="F70" s="377"/>
      <c r="G70" s="378"/>
      <c r="H70" s="233"/>
      <c r="I70" s="377"/>
      <c r="J70" s="378"/>
      <c r="K70" s="233"/>
      <c r="L70" s="377"/>
      <c r="M70" s="378"/>
      <c r="N70" s="233"/>
      <c r="O70" s="377" t="s">
        <v>152</v>
      </c>
      <c r="P70" s="378" t="s">
        <v>147</v>
      </c>
      <c r="Q70" s="378"/>
      <c r="R70" s="378" t="s">
        <v>147</v>
      </c>
      <c r="S70" s="381" t="s">
        <v>147</v>
      </c>
      <c r="T70" s="378" t="s">
        <v>147</v>
      </c>
      <c r="U70" s="254" t="s">
        <v>82</v>
      </c>
      <c r="V70" s="254"/>
      <c r="W70" s="255" t="s">
        <v>11</v>
      </c>
      <c r="X70" s="379"/>
      <c r="Z70" s="213"/>
      <c r="AA70" s="237"/>
      <c r="AB70" s="214"/>
      <c r="AD70" s="227" t="str">
        <f t="shared" si="29"/>
        <v>POA</v>
      </c>
      <c r="AE70" s="228" t="str">
        <f t="shared" si="30"/>
        <v>POA</v>
      </c>
      <c r="AF70" s="229">
        <f t="shared" si="31"/>
        <v>0</v>
      </c>
      <c r="AG70" s="254" t="s">
        <v>82</v>
      </c>
      <c r="AH70" s="254"/>
      <c r="AI70" s="255" t="s">
        <v>11</v>
      </c>
    </row>
    <row r="71" spans="1:35" ht="28.5" x14ac:dyDescent="0.25">
      <c r="A71" s="289" t="s">
        <v>170</v>
      </c>
      <c r="B71" s="290"/>
      <c r="C71" s="254"/>
      <c r="D71" s="254"/>
      <c r="E71" s="254"/>
      <c r="F71" s="377"/>
      <c r="G71" s="378"/>
      <c r="H71" s="233"/>
      <c r="I71" s="377"/>
      <c r="J71" s="378"/>
      <c r="K71" s="233"/>
      <c r="L71" s="377"/>
      <c r="M71" s="378"/>
      <c r="N71" s="233"/>
      <c r="O71" s="377" t="s">
        <v>152</v>
      </c>
      <c r="P71" s="378">
        <v>357.5</v>
      </c>
      <c r="Q71" s="378"/>
      <c r="R71" s="235">
        <f>ROUNDUP(P71*1.1,1)</f>
        <v>393.3</v>
      </c>
      <c r="S71" s="236">
        <f t="shared" si="133"/>
        <v>432.70000000000005</v>
      </c>
      <c r="T71" s="233">
        <f t="shared" ref="T71:T73" si="139">+(S71-R71)/R71</f>
        <v>0.10017798118484626</v>
      </c>
      <c r="U71" s="254" t="s">
        <v>82</v>
      </c>
      <c r="V71" s="254"/>
      <c r="W71" s="255" t="s">
        <v>11</v>
      </c>
      <c r="X71" s="379"/>
      <c r="Z71" s="213"/>
      <c r="AA71" s="237" t="str">
        <f>IF(Z71=0,"N/A",(Z71-R71)/R71)</f>
        <v>N/A</v>
      </c>
      <c r="AB71" s="214"/>
      <c r="AD71" s="227">
        <f t="shared" si="29"/>
        <v>393.3</v>
      </c>
      <c r="AE71" s="228">
        <f t="shared" si="30"/>
        <v>432.70000000000005</v>
      </c>
      <c r="AF71" s="229">
        <f t="shared" si="31"/>
        <v>0.10017798118484626</v>
      </c>
      <c r="AG71" s="254" t="s">
        <v>82</v>
      </c>
      <c r="AH71" s="254"/>
      <c r="AI71" s="255" t="s">
        <v>11</v>
      </c>
    </row>
    <row r="72" spans="1:35" ht="28.5" x14ac:dyDescent="0.25">
      <c r="A72" s="289" t="s">
        <v>171</v>
      </c>
      <c r="B72" s="290"/>
      <c r="C72" s="254"/>
      <c r="D72" s="254"/>
      <c r="E72" s="254"/>
      <c r="F72" s="377"/>
      <c r="G72" s="378"/>
      <c r="H72" s="233"/>
      <c r="I72" s="377"/>
      <c r="J72" s="378"/>
      <c r="K72" s="233"/>
      <c r="L72" s="377"/>
      <c r="M72" s="378"/>
      <c r="N72" s="233"/>
      <c r="O72" s="377" t="s">
        <v>152</v>
      </c>
      <c r="P72" s="378">
        <v>475</v>
      </c>
      <c r="Q72" s="378"/>
      <c r="R72" s="235">
        <f>ROUNDUP(P72*1.1,1)</f>
        <v>522.5</v>
      </c>
      <c r="S72" s="236">
        <f t="shared" si="133"/>
        <v>574.80000000000007</v>
      </c>
      <c r="T72" s="233">
        <f t="shared" si="139"/>
        <v>0.10009569377990443</v>
      </c>
      <c r="U72" s="254" t="s">
        <v>82</v>
      </c>
      <c r="V72" s="254"/>
      <c r="W72" s="255" t="s">
        <v>11</v>
      </c>
      <c r="X72" s="379"/>
      <c r="Z72" s="213"/>
      <c r="AA72" s="237" t="str">
        <f>IF(Z72=0,"N/A",(Z72-R72)/R72)</f>
        <v>N/A</v>
      </c>
      <c r="AB72" s="214"/>
      <c r="AD72" s="227">
        <f t="shared" si="29"/>
        <v>522.5</v>
      </c>
      <c r="AE72" s="228">
        <f t="shared" si="30"/>
        <v>574.80000000000007</v>
      </c>
      <c r="AF72" s="229">
        <f t="shared" si="31"/>
        <v>0.10009569377990443</v>
      </c>
      <c r="AG72" s="254" t="s">
        <v>82</v>
      </c>
      <c r="AH72" s="254"/>
      <c r="AI72" s="255" t="s">
        <v>11</v>
      </c>
    </row>
    <row r="73" spans="1:35" ht="42.75" x14ac:dyDescent="0.25">
      <c r="A73" s="289" t="s">
        <v>172</v>
      </c>
      <c r="B73" s="290"/>
      <c r="C73" s="254"/>
      <c r="D73" s="254"/>
      <c r="E73" s="254"/>
      <c r="F73" s="377"/>
      <c r="G73" s="378"/>
      <c r="H73" s="233"/>
      <c r="I73" s="377"/>
      <c r="J73" s="378"/>
      <c r="K73" s="233"/>
      <c r="L73" s="377"/>
      <c r="M73" s="378"/>
      <c r="N73" s="233"/>
      <c r="O73" s="377" t="s">
        <v>152</v>
      </c>
      <c r="P73" s="378">
        <v>650</v>
      </c>
      <c r="Q73" s="378"/>
      <c r="R73" s="235">
        <f>ROUNDUP(P73*1.1,1)</f>
        <v>715</v>
      </c>
      <c r="S73" s="236">
        <f t="shared" si="133"/>
        <v>786.5</v>
      </c>
      <c r="T73" s="233">
        <f t="shared" si="139"/>
        <v>0.1</v>
      </c>
      <c r="U73" s="254" t="s">
        <v>82</v>
      </c>
      <c r="V73" s="254"/>
      <c r="W73" s="255" t="s">
        <v>11</v>
      </c>
      <c r="X73" s="379"/>
      <c r="Z73" s="213">
        <v>750</v>
      </c>
      <c r="AA73" s="237">
        <f>IF(Z73=0,"N/A",(Z73-R73)/R73)</f>
        <v>4.8951048951048952E-2</v>
      </c>
      <c r="AB73" s="380" t="s">
        <v>155</v>
      </c>
      <c r="AD73" s="227">
        <f t="shared" si="29"/>
        <v>715</v>
      </c>
      <c r="AE73" s="228">
        <f t="shared" si="30"/>
        <v>750</v>
      </c>
      <c r="AF73" s="229">
        <f t="shared" si="31"/>
        <v>4.8951048951048952E-2</v>
      </c>
      <c r="AG73" s="254" t="s">
        <v>82</v>
      </c>
      <c r="AH73" s="254"/>
      <c r="AI73" s="255" t="s">
        <v>11</v>
      </c>
    </row>
    <row r="74" spans="1:35" ht="28.5" x14ac:dyDescent="0.25">
      <c r="A74" s="289" t="s">
        <v>173</v>
      </c>
      <c r="B74" s="290"/>
      <c r="C74" s="254"/>
      <c r="D74" s="254"/>
      <c r="E74" s="254"/>
      <c r="F74" s="377"/>
      <c r="G74" s="378"/>
      <c r="H74" s="233"/>
      <c r="I74" s="377"/>
      <c r="J74" s="378"/>
      <c r="K74" s="233"/>
      <c r="L74" s="377"/>
      <c r="M74" s="378"/>
      <c r="N74" s="233"/>
      <c r="O74" s="377" t="s">
        <v>152</v>
      </c>
      <c r="P74" s="378" t="s">
        <v>147</v>
      </c>
      <c r="Q74" s="378"/>
      <c r="R74" s="378" t="s">
        <v>147</v>
      </c>
      <c r="S74" s="381" t="s">
        <v>147</v>
      </c>
      <c r="T74" s="378" t="s">
        <v>147</v>
      </c>
      <c r="U74" s="254" t="s">
        <v>82</v>
      </c>
      <c r="V74" s="254"/>
      <c r="W74" s="255" t="s">
        <v>11</v>
      </c>
      <c r="X74" s="379"/>
      <c r="Z74" s="213"/>
      <c r="AA74" s="237"/>
      <c r="AB74" s="214"/>
      <c r="AD74" s="227" t="str">
        <f t="shared" si="29"/>
        <v>POA</v>
      </c>
      <c r="AE74" s="228" t="str">
        <f t="shared" si="30"/>
        <v>POA</v>
      </c>
      <c r="AF74" s="229">
        <f t="shared" si="31"/>
        <v>0</v>
      </c>
      <c r="AG74" s="254" t="s">
        <v>82</v>
      </c>
      <c r="AH74" s="254"/>
      <c r="AI74" s="255" t="s">
        <v>11</v>
      </c>
    </row>
    <row r="75" spans="1:35" ht="28.5" x14ac:dyDescent="0.25">
      <c r="A75" s="289" t="s">
        <v>174</v>
      </c>
      <c r="B75" s="290"/>
      <c r="C75" s="254"/>
      <c r="D75" s="254"/>
      <c r="E75" s="254"/>
      <c r="F75" s="377"/>
      <c r="G75" s="378"/>
      <c r="H75" s="233"/>
      <c r="I75" s="377"/>
      <c r="J75" s="378"/>
      <c r="K75" s="233"/>
      <c r="L75" s="377"/>
      <c r="M75" s="378"/>
      <c r="N75" s="233"/>
      <c r="O75" s="377" t="s">
        <v>152</v>
      </c>
      <c r="P75" s="378" t="s">
        <v>147</v>
      </c>
      <c r="Q75" s="378"/>
      <c r="R75" s="378" t="s">
        <v>147</v>
      </c>
      <c r="S75" s="381" t="s">
        <v>147</v>
      </c>
      <c r="T75" s="378" t="s">
        <v>147</v>
      </c>
      <c r="U75" s="254" t="s">
        <v>82</v>
      </c>
      <c r="V75" s="254"/>
      <c r="W75" s="255" t="s">
        <v>11</v>
      </c>
      <c r="X75" s="379"/>
      <c r="Z75" s="213"/>
      <c r="AA75" s="237"/>
      <c r="AB75" s="214"/>
      <c r="AD75" s="227" t="str">
        <f t="shared" si="29"/>
        <v>POA</v>
      </c>
      <c r="AE75" s="228" t="str">
        <f t="shared" si="30"/>
        <v>POA</v>
      </c>
      <c r="AF75" s="229">
        <f t="shared" si="31"/>
        <v>0</v>
      </c>
      <c r="AG75" s="254" t="s">
        <v>82</v>
      </c>
      <c r="AH75" s="254"/>
      <c r="AI75" s="255" t="s">
        <v>11</v>
      </c>
    </row>
    <row r="76" spans="1:35" ht="28.5" x14ac:dyDescent="0.25">
      <c r="A76" s="289" t="s">
        <v>175</v>
      </c>
      <c r="B76" s="290"/>
      <c r="C76" s="254"/>
      <c r="D76" s="254"/>
      <c r="E76" s="254"/>
      <c r="F76" s="377"/>
      <c r="G76" s="378"/>
      <c r="H76" s="233"/>
      <c r="I76" s="377"/>
      <c r="J76" s="378"/>
      <c r="K76" s="233"/>
      <c r="L76" s="377"/>
      <c r="M76" s="378"/>
      <c r="N76" s="233"/>
      <c r="O76" s="377" t="s">
        <v>152</v>
      </c>
      <c r="P76" s="378">
        <v>230</v>
      </c>
      <c r="Q76" s="378"/>
      <c r="R76" s="235">
        <f>ROUNDUP(P76*1.1,1)</f>
        <v>253</v>
      </c>
      <c r="S76" s="236">
        <f t="shared" si="133"/>
        <v>278.3</v>
      </c>
      <c r="T76" s="233">
        <f t="shared" ref="T76:T77" si="140">+(S76-R76)/R76</f>
        <v>0.10000000000000005</v>
      </c>
      <c r="U76" s="254" t="s">
        <v>82</v>
      </c>
      <c r="V76" s="254"/>
      <c r="W76" s="255" t="s">
        <v>11</v>
      </c>
      <c r="X76" s="379"/>
      <c r="Z76" s="213">
        <v>260</v>
      </c>
      <c r="AA76" s="237">
        <f>IF(Z76=0,"N/A",(Z76-R76)/R76)</f>
        <v>2.766798418972332E-2</v>
      </c>
      <c r="AB76" s="380" t="s">
        <v>176</v>
      </c>
      <c r="AD76" s="227">
        <f t="shared" si="29"/>
        <v>253</v>
      </c>
      <c r="AE76" s="228">
        <f t="shared" si="30"/>
        <v>260</v>
      </c>
      <c r="AF76" s="229">
        <f t="shared" si="31"/>
        <v>2.766798418972332E-2</v>
      </c>
      <c r="AG76" s="254" t="s">
        <v>82</v>
      </c>
      <c r="AH76" s="254"/>
      <c r="AI76" s="255" t="s">
        <v>11</v>
      </c>
    </row>
    <row r="77" spans="1:35" ht="29.25" thickBot="1" x14ac:dyDescent="0.3">
      <c r="A77" s="310" t="s">
        <v>177</v>
      </c>
      <c r="B77" s="343"/>
      <c r="C77" s="266"/>
      <c r="D77" s="266"/>
      <c r="E77" s="266"/>
      <c r="F77" s="382"/>
      <c r="G77" s="383"/>
      <c r="H77" s="262"/>
      <c r="I77" s="382"/>
      <c r="J77" s="383"/>
      <c r="K77" s="262"/>
      <c r="L77" s="382"/>
      <c r="M77" s="383"/>
      <c r="N77" s="262"/>
      <c r="O77" s="382" t="s">
        <v>152</v>
      </c>
      <c r="P77" s="383">
        <v>100</v>
      </c>
      <c r="Q77" s="384"/>
      <c r="R77" s="235">
        <f>ROUNDUP(P77*1.1,1)</f>
        <v>110</v>
      </c>
      <c r="S77" s="245">
        <f t="shared" si="133"/>
        <v>121</v>
      </c>
      <c r="T77" s="233">
        <f t="shared" si="140"/>
        <v>0.1</v>
      </c>
      <c r="U77" s="266" t="s">
        <v>82</v>
      </c>
      <c r="V77" s="266"/>
      <c r="W77" s="267" t="s">
        <v>11</v>
      </c>
      <c r="X77" s="379"/>
      <c r="Z77" s="315"/>
      <c r="AA77" s="316" t="str">
        <f>IF(Z77=0,"N/A",(Z77-R77)/R77)</f>
        <v>N/A</v>
      </c>
      <c r="AB77" s="317"/>
      <c r="AD77" s="385">
        <f t="shared" si="29"/>
        <v>110</v>
      </c>
      <c r="AE77" s="386">
        <f t="shared" si="30"/>
        <v>121</v>
      </c>
      <c r="AF77" s="387">
        <f t="shared" si="31"/>
        <v>0.1</v>
      </c>
      <c r="AG77" s="266" t="s">
        <v>82</v>
      </c>
      <c r="AH77" s="266"/>
      <c r="AI77" s="267" t="s">
        <v>11</v>
      </c>
    </row>
    <row r="78" spans="1:35" ht="60" x14ac:dyDescent="0.25">
      <c r="A78" s="322" t="s">
        <v>145</v>
      </c>
      <c r="B78" s="323"/>
      <c r="C78" s="280" t="s">
        <v>61</v>
      </c>
      <c r="D78" s="280" t="s">
        <v>62</v>
      </c>
      <c r="E78" s="281" t="s">
        <v>42</v>
      </c>
      <c r="F78" s="282" t="s">
        <v>63</v>
      </c>
      <c r="G78" s="282" t="s">
        <v>64</v>
      </c>
      <c r="H78" s="282" t="s">
        <v>4</v>
      </c>
      <c r="I78" s="282" t="s">
        <v>65</v>
      </c>
      <c r="J78" s="282" t="s">
        <v>66</v>
      </c>
      <c r="K78" s="282" t="s">
        <v>4</v>
      </c>
      <c r="L78" s="282" t="s">
        <v>67</v>
      </c>
      <c r="M78" s="282" t="s">
        <v>68</v>
      </c>
      <c r="N78" s="282" t="s">
        <v>4</v>
      </c>
      <c r="O78" s="282" t="s">
        <v>69</v>
      </c>
      <c r="P78" s="283" t="s">
        <v>91</v>
      </c>
      <c r="Q78" s="283" t="s">
        <v>4</v>
      </c>
      <c r="R78" s="283" t="s">
        <v>2</v>
      </c>
      <c r="S78" s="284" t="s">
        <v>72</v>
      </c>
      <c r="T78" s="283" t="s">
        <v>4</v>
      </c>
      <c r="U78" s="282" t="s">
        <v>73</v>
      </c>
      <c r="V78" s="282" t="s">
        <v>6</v>
      </c>
      <c r="W78" s="285" t="s">
        <v>7</v>
      </c>
      <c r="Z78" s="286"/>
      <c r="AA78" s="388"/>
      <c r="AB78" s="389"/>
      <c r="AD78" s="202" t="s">
        <v>71</v>
      </c>
      <c r="AE78" s="203" t="s">
        <v>72</v>
      </c>
      <c r="AF78" s="204" t="s">
        <v>4</v>
      </c>
      <c r="AG78" s="202" t="s">
        <v>73</v>
      </c>
      <c r="AH78" s="202" t="s">
        <v>6</v>
      </c>
      <c r="AI78" s="205" t="s">
        <v>7</v>
      </c>
    </row>
    <row r="79" spans="1:35" ht="15" x14ac:dyDescent="0.25">
      <c r="A79" s="304" t="s">
        <v>178</v>
      </c>
      <c r="B79" s="373"/>
      <c r="C79" s="254"/>
      <c r="D79" s="254"/>
      <c r="E79" s="254"/>
      <c r="F79" s="254"/>
      <c r="G79" s="235"/>
      <c r="H79" s="233"/>
      <c r="I79" s="254"/>
      <c r="J79" s="235"/>
      <c r="K79" s="233"/>
      <c r="L79" s="254"/>
      <c r="M79" s="235"/>
      <c r="N79" s="233"/>
      <c r="O79" s="254"/>
      <c r="P79" s="235"/>
      <c r="Q79" s="235"/>
      <c r="R79" s="235"/>
      <c r="S79" s="236"/>
      <c r="T79" s="233"/>
      <c r="U79" s="254"/>
      <c r="V79" s="254"/>
      <c r="W79" s="255"/>
      <c r="Z79" s="213"/>
      <c r="AA79" s="390"/>
      <c r="AB79" s="391"/>
      <c r="AD79" s="227"/>
      <c r="AE79" s="228"/>
      <c r="AF79" s="229"/>
      <c r="AG79" s="254"/>
      <c r="AH79" s="254"/>
      <c r="AI79" s="255"/>
    </row>
    <row r="80" spans="1:35" ht="99.75" x14ac:dyDescent="0.25">
      <c r="A80" s="392" t="s">
        <v>179</v>
      </c>
      <c r="B80" s="393"/>
      <c r="C80" s="375"/>
      <c r="D80" s="394"/>
      <c r="E80" s="375"/>
      <c r="F80" s="395"/>
      <c r="G80" s="396"/>
      <c r="H80" s="336"/>
      <c r="I80" s="396"/>
      <c r="J80" s="338"/>
      <c r="K80" s="336"/>
      <c r="L80" s="396"/>
      <c r="M80" s="338"/>
      <c r="N80" s="336"/>
      <c r="O80" s="396" t="s">
        <v>152</v>
      </c>
      <c r="P80" s="228" t="s">
        <v>180</v>
      </c>
      <c r="Q80" s="216"/>
      <c r="R80" s="216" t="s">
        <v>181</v>
      </c>
      <c r="S80" s="397" t="s">
        <v>182</v>
      </c>
      <c r="T80" s="336"/>
      <c r="U80" s="375" t="s">
        <v>82</v>
      </c>
      <c r="V80" s="375"/>
      <c r="W80" s="255" t="s">
        <v>11</v>
      </c>
      <c r="X80" s="379"/>
      <c r="Z80" s="398"/>
      <c r="AA80" s="390" t="str">
        <f>IF(Z80=0,"N/A",(Z80-R80)/R80)</f>
        <v>N/A</v>
      </c>
      <c r="AB80" s="391"/>
      <c r="AD80" s="227" t="str">
        <f t="shared" ref="AD80:AD143" si="141">R80</f>
        <v>£220 for the first 2 hours, £82.50 every hour thereafter</v>
      </c>
      <c r="AE80" s="228" t="str">
        <f t="shared" ref="AE80:AE143" si="142">IF(Z80=0,S80,Z80)</f>
        <v>£242 for first 2 hours, £90.80 every hour thereafter</v>
      </c>
      <c r="AF80" s="229">
        <f t="shared" ref="AF80:AF143" si="143">IF(AA80="N/A",T80,AA80)</f>
        <v>0</v>
      </c>
      <c r="AG80" s="375" t="s">
        <v>82</v>
      </c>
      <c r="AH80" s="375"/>
      <c r="AI80" s="255" t="s">
        <v>11</v>
      </c>
    </row>
    <row r="81" spans="1:35" ht="99.75" x14ac:dyDescent="0.25">
      <c r="A81" s="392" t="s">
        <v>183</v>
      </c>
      <c r="B81" s="393"/>
      <c r="C81" s="375"/>
      <c r="D81" s="394"/>
      <c r="E81" s="375"/>
      <c r="F81" s="395"/>
      <c r="G81" s="396"/>
      <c r="H81" s="336"/>
      <c r="I81" s="396"/>
      <c r="J81" s="338"/>
      <c r="K81" s="336"/>
      <c r="L81" s="396"/>
      <c r="M81" s="338"/>
      <c r="N81" s="336"/>
      <c r="O81" s="396" t="s">
        <v>152</v>
      </c>
      <c r="P81" s="228" t="s">
        <v>184</v>
      </c>
      <c r="Q81" s="216"/>
      <c r="R81" s="216" t="s">
        <v>185</v>
      </c>
      <c r="S81" s="397" t="s">
        <v>186</v>
      </c>
      <c r="T81" s="336"/>
      <c r="U81" s="375" t="s">
        <v>82</v>
      </c>
      <c r="V81" s="375"/>
      <c r="W81" s="255" t="s">
        <v>11</v>
      </c>
      <c r="X81" s="379"/>
      <c r="Z81" s="398"/>
      <c r="AA81" s="390" t="str">
        <f>IF(Z81=0,"N/A",(Z81-R81)/R81)</f>
        <v>N/A</v>
      </c>
      <c r="AB81" s="391"/>
      <c r="AD81" s="227" t="str">
        <f t="shared" si="141"/>
        <v>£110 for the first 2 hours, £82.50 every hour thereafter</v>
      </c>
      <c r="AE81" s="228" t="str">
        <f t="shared" si="142"/>
        <v>£121 for first 2 hours, £90.80 every hour thereafter</v>
      </c>
      <c r="AF81" s="229">
        <f t="shared" si="143"/>
        <v>0</v>
      </c>
      <c r="AG81" s="375" t="s">
        <v>82</v>
      </c>
      <c r="AH81" s="375"/>
      <c r="AI81" s="255" t="s">
        <v>11</v>
      </c>
    </row>
    <row r="82" spans="1:35" x14ac:dyDescent="0.25">
      <c r="A82" s="392" t="s">
        <v>187</v>
      </c>
      <c r="B82" s="393"/>
      <c r="C82" s="375"/>
      <c r="D82" s="394"/>
      <c r="E82" s="375"/>
      <c r="F82" s="395"/>
      <c r="G82" s="396"/>
      <c r="H82" s="336"/>
      <c r="I82" s="396"/>
      <c r="J82" s="338"/>
      <c r="K82" s="336"/>
      <c r="L82" s="396"/>
      <c r="M82" s="338"/>
      <c r="N82" s="336"/>
      <c r="O82" s="396" t="s">
        <v>152</v>
      </c>
      <c r="P82" s="399">
        <v>40</v>
      </c>
      <c r="Q82" s="399"/>
      <c r="R82" s="235">
        <f>ROUNDUP(P82*1.1,1)</f>
        <v>44</v>
      </c>
      <c r="S82" s="339">
        <f t="shared" ref="S82:S109" si="144">ROUNDUP(R82*1.1,1)</f>
        <v>48.4</v>
      </c>
      <c r="T82" s="233">
        <f t="shared" ref="T82:T83" si="145">+(S82-R82)/R82</f>
        <v>9.9999999999999964E-2</v>
      </c>
      <c r="U82" s="375" t="s">
        <v>82</v>
      </c>
      <c r="V82" s="375"/>
      <c r="W82" s="255" t="s">
        <v>11</v>
      </c>
      <c r="X82" s="379"/>
      <c r="Z82" s="213">
        <v>49</v>
      </c>
      <c r="AA82" s="390">
        <f>IF(Z82=0,"N/A",(Z82-R82)/R82)</f>
        <v>0.11363636363636363</v>
      </c>
      <c r="AB82" s="391"/>
      <c r="AD82" s="227">
        <f t="shared" si="141"/>
        <v>44</v>
      </c>
      <c r="AE82" s="228">
        <f t="shared" si="142"/>
        <v>49</v>
      </c>
      <c r="AF82" s="229">
        <f t="shared" si="143"/>
        <v>0.11363636363636363</v>
      </c>
      <c r="AG82" s="375" t="s">
        <v>82</v>
      </c>
      <c r="AH82" s="375"/>
      <c r="AI82" s="255" t="s">
        <v>11</v>
      </c>
    </row>
    <row r="83" spans="1:35" x14ac:dyDescent="0.25">
      <c r="A83" s="392" t="s">
        <v>188</v>
      </c>
      <c r="B83" s="393"/>
      <c r="C83" s="375"/>
      <c r="D83" s="394"/>
      <c r="E83" s="375"/>
      <c r="F83" s="395"/>
      <c r="G83" s="396"/>
      <c r="H83" s="336"/>
      <c r="I83" s="396"/>
      <c r="J83" s="338"/>
      <c r="K83" s="336"/>
      <c r="L83" s="396"/>
      <c r="M83" s="338"/>
      <c r="N83" s="336"/>
      <c r="O83" s="396" t="s">
        <v>152</v>
      </c>
      <c r="P83" s="399">
        <v>75</v>
      </c>
      <c r="Q83" s="399"/>
      <c r="R83" s="235">
        <f>ROUNDUP(P83*1.1,1)</f>
        <v>82.5</v>
      </c>
      <c r="S83" s="339">
        <f t="shared" si="144"/>
        <v>90.8</v>
      </c>
      <c r="T83" s="233">
        <f t="shared" si="145"/>
        <v>0.10060606060606057</v>
      </c>
      <c r="U83" s="375" t="s">
        <v>82</v>
      </c>
      <c r="V83" s="375"/>
      <c r="W83" s="255" t="s">
        <v>11</v>
      </c>
      <c r="X83" s="379"/>
      <c r="Z83" s="213">
        <v>91</v>
      </c>
      <c r="AA83" s="390">
        <f>IF(Z83=0,"N/A",(Z83-R83)/R83)</f>
        <v>0.10303030303030303</v>
      </c>
      <c r="AB83" s="391"/>
      <c r="AD83" s="227">
        <f t="shared" si="141"/>
        <v>82.5</v>
      </c>
      <c r="AE83" s="228">
        <f t="shared" si="142"/>
        <v>91</v>
      </c>
      <c r="AF83" s="229">
        <f t="shared" si="143"/>
        <v>0.10303030303030303</v>
      </c>
      <c r="AG83" s="375" t="s">
        <v>82</v>
      </c>
      <c r="AH83" s="375"/>
      <c r="AI83" s="255" t="s">
        <v>11</v>
      </c>
    </row>
    <row r="84" spans="1:35" ht="15" x14ac:dyDescent="0.25">
      <c r="A84" s="400" t="s">
        <v>189</v>
      </c>
      <c r="B84" s="401"/>
      <c r="C84" s="375"/>
      <c r="D84" s="394" t="s">
        <v>190</v>
      </c>
      <c r="E84" s="375" t="s">
        <v>191</v>
      </c>
      <c r="F84" s="402"/>
      <c r="G84" s="396"/>
      <c r="H84" s="336"/>
      <c r="I84" s="403"/>
      <c r="J84" s="396"/>
      <c r="K84" s="336"/>
      <c r="L84" s="403"/>
      <c r="M84" s="396"/>
      <c r="N84" s="336"/>
      <c r="O84" s="403"/>
      <c r="P84" s="396"/>
      <c r="Q84" s="396"/>
      <c r="R84" s="396"/>
      <c r="S84" s="404"/>
      <c r="T84" s="336"/>
      <c r="U84" s="375"/>
      <c r="V84" s="375"/>
      <c r="W84" s="376"/>
      <c r="Z84" s="213"/>
      <c r="AA84" s="390"/>
      <c r="AB84" s="391"/>
      <c r="AD84" s="227"/>
      <c r="AE84" s="228"/>
      <c r="AF84" s="229"/>
      <c r="AG84" s="375"/>
      <c r="AH84" s="375"/>
      <c r="AI84" s="376"/>
    </row>
    <row r="85" spans="1:35" ht="28.5" x14ac:dyDescent="0.25">
      <c r="A85" s="297" t="s">
        <v>192</v>
      </c>
      <c r="B85" s="405"/>
      <c r="C85" s="254"/>
      <c r="D85" s="329"/>
      <c r="E85" s="254"/>
      <c r="F85" s="377"/>
      <c r="G85" s="384"/>
      <c r="H85" s="242"/>
      <c r="I85" s="406"/>
      <c r="J85" s="384"/>
      <c r="K85" s="242"/>
      <c r="L85" s="406"/>
      <c r="M85" s="384"/>
      <c r="N85" s="242"/>
      <c r="O85" s="406" t="s">
        <v>152</v>
      </c>
      <c r="P85" s="384">
        <v>50</v>
      </c>
      <c r="Q85" s="384"/>
      <c r="R85" s="235">
        <f t="shared" ref="R85:R90" si="146">ROUNDUP(P85*1.1,1)</f>
        <v>55</v>
      </c>
      <c r="S85" s="245">
        <f t="shared" si="144"/>
        <v>60.5</v>
      </c>
      <c r="T85" s="233">
        <f t="shared" ref="T85:T90" si="147">+(S85-R85)/R85</f>
        <v>0.1</v>
      </c>
      <c r="U85" s="296" t="s">
        <v>82</v>
      </c>
      <c r="V85" s="296"/>
      <c r="W85" s="255" t="s">
        <v>11</v>
      </c>
      <c r="X85" s="379"/>
      <c r="Z85" s="213"/>
      <c r="AA85" s="390" t="str">
        <f t="shared" ref="AA85:AA90" si="148">IF(Z85=0,"N/A",(Z85-R85)/R85)</f>
        <v>N/A</v>
      </c>
      <c r="AB85" s="391"/>
      <c r="AD85" s="227">
        <f t="shared" si="141"/>
        <v>55</v>
      </c>
      <c r="AE85" s="228">
        <f t="shared" si="142"/>
        <v>60.5</v>
      </c>
      <c r="AF85" s="229">
        <f t="shared" si="143"/>
        <v>0.1</v>
      </c>
      <c r="AG85" s="296" t="s">
        <v>82</v>
      </c>
      <c r="AH85" s="296"/>
      <c r="AI85" s="255" t="s">
        <v>11</v>
      </c>
    </row>
    <row r="86" spans="1:35" ht="28.5" x14ac:dyDescent="0.25">
      <c r="A86" s="297" t="s">
        <v>193</v>
      </c>
      <c r="B86" s="405"/>
      <c r="C86" s="254"/>
      <c r="D86" s="329"/>
      <c r="E86" s="254"/>
      <c r="F86" s="377"/>
      <c r="G86" s="384"/>
      <c r="H86" s="242"/>
      <c r="I86" s="406"/>
      <c r="J86" s="384"/>
      <c r="K86" s="242"/>
      <c r="L86" s="406"/>
      <c r="M86" s="384"/>
      <c r="N86" s="242"/>
      <c r="O86" s="406" t="s">
        <v>152</v>
      </c>
      <c r="P86" s="384">
        <v>30</v>
      </c>
      <c r="Q86" s="384"/>
      <c r="R86" s="235">
        <f t="shared" si="146"/>
        <v>33</v>
      </c>
      <c r="S86" s="245">
        <f t="shared" si="144"/>
        <v>36.299999999999997</v>
      </c>
      <c r="T86" s="233">
        <f t="shared" si="147"/>
        <v>9.9999999999999908E-2</v>
      </c>
      <c r="U86" s="296" t="s">
        <v>82</v>
      </c>
      <c r="V86" s="296"/>
      <c r="W86" s="255" t="s">
        <v>11</v>
      </c>
      <c r="X86" s="379"/>
      <c r="Z86" s="213">
        <v>36.5</v>
      </c>
      <c r="AA86" s="390">
        <f t="shared" si="148"/>
        <v>0.10606060606060606</v>
      </c>
      <c r="AB86" s="391"/>
      <c r="AD86" s="227">
        <f t="shared" si="141"/>
        <v>33</v>
      </c>
      <c r="AE86" s="228">
        <f t="shared" si="142"/>
        <v>36.5</v>
      </c>
      <c r="AF86" s="229">
        <f t="shared" si="143"/>
        <v>0.10606060606060606</v>
      </c>
      <c r="AG86" s="296" t="s">
        <v>82</v>
      </c>
      <c r="AH86" s="296"/>
      <c r="AI86" s="255" t="s">
        <v>11</v>
      </c>
    </row>
    <row r="87" spans="1:35" ht="28.5" x14ac:dyDescent="0.25">
      <c r="A87" s="297" t="s">
        <v>194</v>
      </c>
      <c r="B87" s="405"/>
      <c r="C87" s="254"/>
      <c r="D87" s="329"/>
      <c r="E87" s="254"/>
      <c r="F87" s="377"/>
      <c r="G87" s="384"/>
      <c r="H87" s="242"/>
      <c r="I87" s="406"/>
      <c r="J87" s="384"/>
      <c r="K87" s="242"/>
      <c r="L87" s="406"/>
      <c r="M87" s="384"/>
      <c r="N87" s="242"/>
      <c r="O87" s="406" t="s">
        <v>152</v>
      </c>
      <c r="P87" s="384">
        <v>20</v>
      </c>
      <c r="Q87" s="384"/>
      <c r="R87" s="235">
        <f t="shared" si="146"/>
        <v>22</v>
      </c>
      <c r="S87" s="245">
        <f t="shared" si="144"/>
        <v>24.2</v>
      </c>
      <c r="T87" s="233">
        <f t="shared" si="147"/>
        <v>9.9999999999999964E-2</v>
      </c>
      <c r="U87" s="296" t="s">
        <v>82</v>
      </c>
      <c r="V87" s="296"/>
      <c r="W87" s="255" t="s">
        <v>11</v>
      </c>
      <c r="X87" s="379"/>
      <c r="Z87" s="213">
        <v>24</v>
      </c>
      <c r="AA87" s="390">
        <f t="shared" si="148"/>
        <v>9.0909090909090912E-2</v>
      </c>
      <c r="AB87" s="391"/>
      <c r="AD87" s="227">
        <f t="shared" si="141"/>
        <v>22</v>
      </c>
      <c r="AE87" s="228">
        <f t="shared" si="142"/>
        <v>24</v>
      </c>
      <c r="AF87" s="229">
        <f t="shared" si="143"/>
        <v>9.0909090909090912E-2</v>
      </c>
      <c r="AG87" s="296" t="s">
        <v>82</v>
      </c>
      <c r="AH87" s="296"/>
      <c r="AI87" s="255" t="s">
        <v>11</v>
      </c>
    </row>
    <row r="88" spans="1:35" ht="28.5" x14ac:dyDescent="0.25">
      <c r="A88" s="297" t="s">
        <v>195</v>
      </c>
      <c r="B88" s="405"/>
      <c r="C88" s="254"/>
      <c r="D88" s="329"/>
      <c r="E88" s="254"/>
      <c r="F88" s="377"/>
      <c r="G88" s="384"/>
      <c r="H88" s="242"/>
      <c r="I88" s="406"/>
      <c r="J88" s="384"/>
      <c r="K88" s="242"/>
      <c r="L88" s="406"/>
      <c r="M88" s="384"/>
      <c r="N88" s="242"/>
      <c r="O88" s="406" t="s">
        <v>152</v>
      </c>
      <c r="P88" s="384">
        <v>20</v>
      </c>
      <c r="Q88" s="384"/>
      <c r="R88" s="235">
        <f t="shared" si="146"/>
        <v>22</v>
      </c>
      <c r="S88" s="245">
        <f t="shared" si="144"/>
        <v>24.2</v>
      </c>
      <c r="T88" s="233">
        <f t="shared" si="147"/>
        <v>9.9999999999999964E-2</v>
      </c>
      <c r="U88" s="296" t="s">
        <v>82</v>
      </c>
      <c r="V88" s="296"/>
      <c r="W88" s="255" t="s">
        <v>11</v>
      </c>
      <c r="X88" s="379"/>
      <c r="Z88" s="213">
        <v>24</v>
      </c>
      <c r="AA88" s="390">
        <f t="shared" si="148"/>
        <v>9.0909090909090912E-2</v>
      </c>
      <c r="AB88" s="391"/>
      <c r="AD88" s="227">
        <f t="shared" si="141"/>
        <v>22</v>
      </c>
      <c r="AE88" s="228">
        <f t="shared" si="142"/>
        <v>24</v>
      </c>
      <c r="AF88" s="229">
        <f t="shared" si="143"/>
        <v>9.0909090909090912E-2</v>
      </c>
      <c r="AG88" s="296" t="s">
        <v>82</v>
      </c>
      <c r="AH88" s="296"/>
      <c r="AI88" s="255" t="s">
        <v>11</v>
      </c>
    </row>
    <row r="89" spans="1:35" x14ac:dyDescent="0.25">
      <c r="A89" s="297" t="s">
        <v>196</v>
      </c>
      <c r="B89" s="405"/>
      <c r="C89" s="254"/>
      <c r="D89" s="329"/>
      <c r="E89" s="254"/>
      <c r="F89" s="377"/>
      <c r="G89" s="384"/>
      <c r="H89" s="242"/>
      <c r="I89" s="406"/>
      <c r="J89" s="384"/>
      <c r="K89" s="242"/>
      <c r="L89" s="406"/>
      <c r="M89" s="384"/>
      <c r="N89" s="242"/>
      <c r="O89" s="406" t="s">
        <v>152</v>
      </c>
      <c r="P89" s="384">
        <v>5</v>
      </c>
      <c r="Q89" s="384"/>
      <c r="R89" s="235">
        <f t="shared" si="146"/>
        <v>5.5</v>
      </c>
      <c r="S89" s="245">
        <f t="shared" si="144"/>
        <v>6.1</v>
      </c>
      <c r="T89" s="233">
        <f t="shared" si="147"/>
        <v>0.10909090909090903</v>
      </c>
      <c r="U89" s="296" t="s">
        <v>82</v>
      </c>
      <c r="V89" s="296"/>
      <c r="W89" s="255" t="s">
        <v>11</v>
      </c>
      <c r="X89" s="379"/>
      <c r="Z89" s="213">
        <v>6</v>
      </c>
      <c r="AA89" s="390">
        <f t="shared" si="148"/>
        <v>9.0909090909090912E-2</v>
      </c>
      <c r="AB89" s="391"/>
      <c r="AD89" s="227">
        <f t="shared" si="141"/>
        <v>5.5</v>
      </c>
      <c r="AE89" s="228">
        <f t="shared" si="142"/>
        <v>6</v>
      </c>
      <c r="AF89" s="229">
        <f t="shared" si="143"/>
        <v>9.0909090909090912E-2</v>
      </c>
      <c r="AG89" s="296" t="s">
        <v>82</v>
      </c>
      <c r="AH89" s="296"/>
      <c r="AI89" s="255" t="s">
        <v>11</v>
      </c>
    </row>
    <row r="90" spans="1:35" ht="28.5" x14ac:dyDescent="0.25">
      <c r="A90" s="297" t="s">
        <v>197</v>
      </c>
      <c r="B90" s="405"/>
      <c r="C90" s="254"/>
      <c r="D90" s="329"/>
      <c r="E90" s="254"/>
      <c r="F90" s="377"/>
      <c r="G90" s="384"/>
      <c r="H90" s="242"/>
      <c r="I90" s="406"/>
      <c r="J90" s="384"/>
      <c r="K90" s="242"/>
      <c r="L90" s="406"/>
      <c r="M90" s="384"/>
      <c r="N90" s="242"/>
      <c r="O90" s="406" t="s">
        <v>152</v>
      </c>
      <c r="P90" s="384">
        <v>50</v>
      </c>
      <c r="Q90" s="384"/>
      <c r="R90" s="235">
        <f t="shared" si="146"/>
        <v>55</v>
      </c>
      <c r="S90" s="245">
        <f t="shared" si="144"/>
        <v>60.5</v>
      </c>
      <c r="T90" s="233">
        <f t="shared" si="147"/>
        <v>0.1</v>
      </c>
      <c r="U90" s="296" t="s">
        <v>82</v>
      </c>
      <c r="V90" s="296"/>
      <c r="W90" s="255" t="s">
        <v>11</v>
      </c>
      <c r="X90" s="379"/>
      <c r="Z90" s="213"/>
      <c r="AA90" s="390" t="str">
        <f t="shared" si="148"/>
        <v>N/A</v>
      </c>
      <c r="AB90" s="391"/>
      <c r="AD90" s="227">
        <f t="shared" si="141"/>
        <v>55</v>
      </c>
      <c r="AE90" s="228">
        <f t="shared" si="142"/>
        <v>60.5</v>
      </c>
      <c r="AF90" s="229">
        <f t="shared" si="143"/>
        <v>0.1</v>
      </c>
      <c r="AG90" s="296" t="s">
        <v>82</v>
      </c>
      <c r="AH90" s="296"/>
      <c r="AI90" s="255" t="s">
        <v>11</v>
      </c>
    </row>
    <row r="91" spans="1:35" ht="30" x14ac:dyDescent="0.25">
      <c r="A91" s="407" t="s">
        <v>198</v>
      </c>
      <c r="B91" s="408"/>
      <c r="C91" s="254"/>
      <c r="D91" s="329"/>
      <c r="E91" s="254"/>
      <c r="F91" s="409"/>
      <c r="G91" s="301"/>
      <c r="H91" s="242"/>
      <c r="I91" s="410"/>
      <c r="J91" s="301"/>
      <c r="K91" s="242"/>
      <c r="L91" s="410"/>
      <c r="M91" s="301"/>
      <c r="N91" s="242"/>
      <c r="O91" s="410"/>
      <c r="P91" s="301"/>
      <c r="Q91" s="301"/>
      <c r="R91" s="301"/>
      <c r="S91" s="306"/>
      <c r="T91" s="242"/>
      <c r="U91" s="296"/>
      <c r="V91" s="296"/>
      <c r="W91" s="255"/>
      <c r="Z91" s="213"/>
      <c r="AA91" s="390"/>
      <c r="AB91" s="391"/>
      <c r="AD91" s="227"/>
      <c r="AE91" s="228"/>
      <c r="AF91" s="229"/>
      <c r="AG91" s="296"/>
      <c r="AH91" s="296"/>
      <c r="AI91" s="255"/>
    </row>
    <row r="92" spans="1:35" x14ac:dyDescent="0.25">
      <c r="A92" s="297" t="s">
        <v>199</v>
      </c>
      <c r="B92" s="405"/>
      <c r="C92" s="254" t="s">
        <v>200</v>
      </c>
      <c r="D92" s="329" t="s">
        <v>190</v>
      </c>
      <c r="E92" s="254" t="s">
        <v>191</v>
      </c>
      <c r="F92" s="411" t="s">
        <v>39</v>
      </c>
      <c r="G92" s="384">
        <v>60</v>
      </c>
      <c r="H92" s="242"/>
      <c r="I92" s="378">
        <f>G92</f>
        <v>60</v>
      </c>
      <c r="J92" s="235">
        <f t="shared" ref="J92:J93" si="149">ROUNDUP(I92*1.03,1)</f>
        <v>61.8</v>
      </c>
      <c r="K92" s="233">
        <f t="shared" ref="K92:K93" si="150">+(J92-I92)/I92</f>
        <v>2.9999999999999954E-2</v>
      </c>
      <c r="L92" s="378">
        <f>J92</f>
        <v>61.8</v>
      </c>
      <c r="M92" s="235">
        <f t="shared" ref="M92:M93" si="151">ROUNDUP(L92*1.03,1)</f>
        <v>63.7</v>
      </c>
      <c r="N92" s="233">
        <f t="shared" ref="N92:N93" si="152">+(M92-L92)/L92</f>
        <v>3.0744336569579381E-2</v>
      </c>
      <c r="O92" s="378">
        <f>M92</f>
        <v>63.7</v>
      </c>
      <c r="P92" s="235">
        <v>70</v>
      </c>
      <c r="Q92" s="233">
        <f t="shared" ref="Q92:Q100" si="153">+(P92-O92)/O92</f>
        <v>9.8901098901098855E-2</v>
      </c>
      <c r="R92" s="235">
        <f>ROUNDUP(P92*1.1,1)</f>
        <v>77</v>
      </c>
      <c r="S92" s="236">
        <f t="shared" si="144"/>
        <v>84.7</v>
      </c>
      <c r="T92" s="233">
        <f t="shared" ref="T92:T93" si="154">+(S92-R92)/R92</f>
        <v>0.10000000000000003</v>
      </c>
      <c r="U92" s="296" t="s">
        <v>98</v>
      </c>
      <c r="V92" s="296"/>
      <c r="W92" s="412" t="s">
        <v>11</v>
      </c>
      <c r="Z92" s="213">
        <v>85</v>
      </c>
      <c r="AA92" s="390">
        <f>IF(Z92=0,"N/A",(Z92-R92)/R92)</f>
        <v>0.1038961038961039</v>
      </c>
      <c r="AB92" s="391"/>
      <c r="AD92" s="227">
        <f t="shared" si="141"/>
        <v>77</v>
      </c>
      <c r="AE92" s="228">
        <f t="shared" si="142"/>
        <v>85</v>
      </c>
      <c r="AF92" s="229">
        <f t="shared" si="143"/>
        <v>0.1038961038961039</v>
      </c>
      <c r="AG92" s="296" t="s">
        <v>98</v>
      </c>
      <c r="AH92" s="296"/>
      <c r="AI92" s="412" t="s">
        <v>11</v>
      </c>
    </row>
    <row r="93" spans="1:35" x14ac:dyDescent="0.25">
      <c r="A93" s="289" t="s">
        <v>201</v>
      </c>
      <c r="B93" s="290"/>
      <c r="C93" s="377">
        <v>30</v>
      </c>
      <c r="D93" s="329" t="s">
        <v>190</v>
      </c>
      <c r="E93" s="254" t="s">
        <v>191</v>
      </c>
      <c r="F93" s="377" t="s">
        <v>39</v>
      </c>
      <c r="G93" s="378">
        <v>30</v>
      </c>
      <c r="H93" s="233"/>
      <c r="I93" s="378">
        <f>G93</f>
        <v>30</v>
      </c>
      <c r="J93" s="235">
        <f t="shared" si="149"/>
        <v>30.9</v>
      </c>
      <c r="K93" s="233">
        <f t="shared" si="150"/>
        <v>2.9999999999999954E-2</v>
      </c>
      <c r="L93" s="378">
        <f>J93</f>
        <v>30.9</v>
      </c>
      <c r="M93" s="235">
        <f t="shared" si="151"/>
        <v>31.900000000000002</v>
      </c>
      <c r="N93" s="233">
        <f t="shared" si="152"/>
        <v>3.2362459546925681E-2</v>
      </c>
      <c r="O93" s="378">
        <f>M93</f>
        <v>31.900000000000002</v>
      </c>
      <c r="P93" s="235">
        <v>35</v>
      </c>
      <c r="Q93" s="233">
        <f t="shared" si="153"/>
        <v>9.7178683385579862E-2</v>
      </c>
      <c r="R93" s="235">
        <f>ROUNDUP(P93*1.1,1)</f>
        <v>38.5</v>
      </c>
      <c r="S93" s="236">
        <f t="shared" si="144"/>
        <v>42.4</v>
      </c>
      <c r="T93" s="233">
        <f t="shared" si="154"/>
        <v>0.10129870129870126</v>
      </c>
      <c r="U93" s="254" t="s">
        <v>98</v>
      </c>
      <c r="V93" s="254"/>
      <c r="W93" s="255" t="s">
        <v>11</v>
      </c>
      <c r="Z93" s="213">
        <v>42.5</v>
      </c>
      <c r="AA93" s="390">
        <f>IF(Z93=0,"N/A",(Z93-R93)/R93)</f>
        <v>0.1038961038961039</v>
      </c>
      <c r="AB93" s="391"/>
      <c r="AD93" s="227">
        <f t="shared" si="141"/>
        <v>38.5</v>
      </c>
      <c r="AE93" s="228">
        <f t="shared" si="142"/>
        <v>42.5</v>
      </c>
      <c r="AF93" s="229">
        <f t="shared" si="143"/>
        <v>0.1038961038961039</v>
      </c>
      <c r="AG93" s="254" t="s">
        <v>98</v>
      </c>
      <c r="AH93" s="254"/>
      <c r="AI93" s="255" t="s">
        <v>11</v>
      </c>
    </row>
    <row r="94" spans="1:35" x14ac:dyDescent="0.25">
      <c r="A94" s="289"/>
      <c r="B94" s="290"/>
      <c r="C94" s="377"/>
      <c r="D94" s="329"/>
      <c r="E94" s="254"/>
      <c r="F94" s="377"/>
      <c r="G94" s="378"/>
      <c r="H94" s="233"/>
      <c r="I94" s="378"/>
      <c r="J94" s="235"/>
      <c r="K94" s="233"/>
      <c r="L94" s="378"/>
      <c r="M94" s="235"/>
      <c r="N94" s="233"/>
      <c r="O94" s="378"/>
      <c r="P94" s="235"/>
      <c r="Q94" s="233"/>
      <c r="R94" s="235"/>
      <c r="S94" s="236"/>
      <c r="T94" s="233"/>
      <c r="U94" s="254"/>
      <c r="V94" s="254"/>
      <c r="W94" s="255"/>
      <c r="X94" s="175"/>
      <c r="Y94" s="175"/>
      <c r="Z94" s="361"/>
      <c r="AA94" s="413"/>
      <c r="AB94" s="414"/>
      <c r="AC94" s="175"/>
      <c r="AD94" s="359"/>
      <c r="AE94" s="253"/>
      <c r="AF94" s="360"/>
      <c r="AG94" s="254"/>
      <c r="AH94" s="254"/>
      <c r="AI94" s="255"/>
    </row>
    <row r="95" spans="1:35" ht="15" x14ac:dyDescent="0.25">
      <c r="A95" s="304" t="s">
        <v>202</v>
      </c>
      <c r="B95" s="290"/>
      <c r="C95" s="377"/>
      <c r="D95" s="329"/>
      <c r="E95" s="254"/>
      <c r="F95" s="377"/>
      <c r="G95" s="378"/>
      <c r="H95" s="233"/>
      <c r="I95" s="378"/>
      <c r="J95" s="235"/>
      <c r="K95" s="233"/>
      <c r="L95" s="378"/>
      <c r="M95" s="235"/>
      <c r="N95" s="233"/>
      <c r="O95" s="378"/>
      <c r="P95" s="235"/>
      <c r="Q95" s="233"/>
      <c r="R95" s="235"/>
      <c r="S95" s="236"/>
      <c r="T95" s="233"/>
      <c r="U95" s="254"/>
      <c r="V95" s="254"/>
      <c r="W95" s="255"/>
      <c r="X95" s="175"/>
      <c r="Y95" s="175"/>
      <c r="Z95" s="361"/>
      <c r="AA95" s="413"/>
      <c r="AB95" s="414"/>
      <c r="AC95" s="175"/>
      <c r="AD95" s="359"/>
      <c r="AE95" s="253"/>
      <c r="AF95" s="360"/>
      <c r="AG95" s="254"/>
      <c r="AH95" s="254"/>
      <c r="AI95" s="255"/>
    </row>
    <row r="96" spans="1:35" ht="28.5" x14ac:dyDescent="0.25">
      <c r="A96" s="289" t="s">
        <v>203</v>
      </c>
      <c r="B96" s="290"/>
      <c r="C96" s="377"/>
      <c r="D96" s="329"/>
      <c r="E96" s="254"/>
      <c r="F96" s="377"/>
      <c r="G96" s="378"/>
      <c r="H96" s="233"/>
      <c r="I96" s="378"/>
      <c r="J96" s="235"/>
      <c r="K96" s="233"/>
      <c r="L96" s="378"/>
      <c r="M96" s="235"/>
      <c r="N96" s="233"/>
      <c r="O96" s="378"/>
      <c r="P96" s="235"/>
      <c r="Q96" s="233"/>
      <c r="R96" s="235" t="s">
        <v>147</v>
      </c>
      <c r="S96" s="236" t="s">
        <v>147</v>
      </c>
      <c r="T96" s="233" t="s">
        <v>204</v>
      </c>
      <c r="U96" s="254" t="s">
        <v>28</v>
      </c>
      <c r="V96" s="254"/>
      <c r="W96" s="255" t="s">
        <v>11</v>
      </c>
      <c r="X96" s="175"/>
      <c r="Y96" s="175"/>
      <c r="Z96" s="361"/>
      <c r="AA96" s="413"/>
      <c r="AB96" s="415" t="s">
        <v>205</v>
      </c>
      <c r="AC96" s="175"/>
      <c r="AD96" s="359" t="str">
        <f t="shared" si="141"/>
        <v>POA</v>
      </c>
      <c r="AE96" s="253" t="str">
        <f t="shared" si="142"/>
        <v>POA</v>
      </c>
      <c r="AF96" s="360">
        <f t="shared" si="143"/>
        <v>0</v>
      </c>
      <c r="AG96" s="254" t="s">
        <v>28</v>
      </c>
      <c r="AH96" s="254"/>
      <c r="AI96" s="255" t="s">
        <v>11</v>
      </c>
    </row>
    <row r="97" spans="1:35" x14ac:dyDescent="0.25">
      <c r="A97" s="289"/>
      <c r="B97" s="290"/>
      <c r="C97" s="377"/>
      <c r="D97" s="329"/>
      <c r="E97" s="254"/>
      <c r="F97" s="377"/>
      <c r="G97" s="378"/>
      <c r="H97" s="233"/>
      <c r="I97" s="378"/>
      <c r="J97" s="235"/>
      <c r="K97" s="233"/>
      <c r="L97" s="378"/>
      <c r="M97" s="235"/>
      <c r="N97" s="233"/>
      <c r="O97" s="378"/>
      <c r="P97" s="235"/>
      <c r="Q97" s="233"/>
      <c r="R97" s="235"/>
      <c r="S97" s="236"/>
      <c r="T97" s="233"/>
      <c r="U97" s="254"/>
      <c r="V97" s="254"/>
      <c r="W97" s="255"/>
      <c r="X97" s="175"/>
      <c r="Y97" s="175"/>
      <c r="Z97" s="361"/>
      <c r="AA97" s="413"/>
      <c r="AB97" s="414"/>
      <c r="AC97" s="175"/>
      <c r="AD97" s="359"/>
      <c r="AE97" s="253"/>
      <c r="AF97" s="360"/>
      <c r="AG97" s="254"/>
      <c r="AH97" s="254"/>
      <c r="AI97" s="255"/>
    </row>
    <row r="98" spans="1:35" ht="15" x14ac:dyDescent="0.25">
      <c r="A98" s="304" t="s">
        <v>206</v>
      </c>
      <c r="B98" s="373"/>
      <c r="C98" s="254"/>
      <c r="D98" s="329"/>
      <c r="E98" s="254"/>
      <c r="F98" s="254"/>
      <c r="G98" s="378"/>
      <c r="H98" s="233"/>
      <c r="I98" s="406"/>
      <c r="J98" s="378"/>
      <c r="K98" s="233"/>
      <c r="L98" s="406"/>
      <c r="M98" s="378"/>
      <c r="N98" s="233"/>
      <c r="O98" s="406"/>
      <c r="P98" s="378"/>
      <c r="Q98" s="233"/>
      <c r="R98" s="378"/>
      <c r="S98" s="381"/>
      <c r="T98" s="233"/>
      <c r="U98" s="254"/>
      <c r="V98" s="254"/>
      <c r="W98" s="255"/>
      <c r="X98" s="175"/>
      <c r="Y98" s="175"/>
      <c r="Z98" s="361"/>
      <c r="AA98" s="413"/>
      <c r="AB98" s="414"/>
      <c r="AC98" s="175"/>
      <c r="AD98" s="359"/>
      <c r="AE98" s="253"/>
      <c r="AF98" s="360"/>
      <c r="AG98" s="254"/>
      <c r="AH98" s="254"/>
      <c r="AI98" s="255"/>
    </row>
    <row r="99" spans="1:35" x14ac:dyDescent="0.25">
      <c r="A99" s="289" t="s">
        <v>207</v>
      </c>
      <c r="B99" s="290"/>
      <c r="C99" s="378">
        <v>22.25</v>
      </c>
      <c r="D99" s="329" t="s">
        <v>190</v>
      </c>
      <c r="E99" s="254" t="s">
        <v>191</v>
      </c>
      <c r="F99" s="377" t="s">
        <v>39</v>
      </c>
      <c r="G99" s="378">
        <v>22.25</v>
      </c>
      <c r="H99" s="233"/>
      <c r="I99" s="378">
        <f>G99</f>
        <v>22.25</v>
      </c>
      <c r="J99" s="235">
        <f t="shared" ref="J99:J100" si="155">ROUNDUP(I99*1.03,1)</f>
        <v>23</v>
      </c>
      <c r="K99" s="233">
        <f t="shared" ref="K99:K100" si="156">+(J99-I99)/I99</f>
        <v>3.3707865168539325E-2</v>
      </c>
      <c r="L99" s="378">
        <f>J99</f>
        <v>23</v>
      </c>
      <c r="M99" s="235">
        <f t="shared" ref="M99:M100" si="157">ROUNDUP(L99*1.03,1)</f>
        <v>23.700000000000003</v>
      </c>
      <c r="N99" s="233">
        <f t="shared" ref="N99:N100" si="158">+(M99-L99)/L99</f>
        <v>3.0434782608695775E-2</v>
      </c>
      <c r="O99" s="378">
        <f>M99</f>
        <v>23.700000000000003</v>
      </c>
      <c r="P99" s="235">
        <v>26</v>
      </c>
      <c r="Q99" s="233">
        <f t="shared" si="153"/>
        <v>9.7046413502109574E-2</v>
      </c>
      <c r="R99" s="235">
        <f>ROUNDUP(P99*1.1,1)</f>
        <v>28.6</v>
      </c>
      <c r="S99" s="236">
        <f t="shared" si="144"/>
        <v>31.5</v>
      </c>
      <c r="T99" s="233">
        <f t="shared" ref="T99:T100" si="159">+(S99-R99)/R99</f>
        <v>0.10139860139860134</v>
      </c>
      <c r="U99" s="254" t="s">
        <v>82</v>
      </c>
      <c r="V99" s="254"/>
      <c r="W99" s="255" t="s">
        <v>11</v>
      </c>
      <c r="Z99" s="213"/>
      <c r="AA99" s="390" t="str">
        <f>IF(Z99=0,"N/A",(Z99-R99)/R99)</f>
        <v>N/A</v>
      </c>
      <c r="AB99" s="391"/>
      <c r="AD99" s="227">
        <f t="shared" si="141"/>
        <v>28.6</v>
      </c>
      <c r="AE99" s="228">
        <f t="shared" si="142"/>
        <v>31.5</v>
      </c>
      <c r="AF99" s="229">
        <f t="shared" si="143"/>
        <v>0.10139860139860134</v>
      </c>
      <c r="AG99" s="254" t="s">
        <v>82</v>
      </c>
      <c r="AH99" s="254"/>
      <c r="AI99" s="255" t="s">
        <v>11</v>
      </c>
    </row>
    <row r="100" spans="1:35" x14ac:dyDescent="0.25">
      <c r="A100" s="416" t="s">
        <v>208</v>
      </c>
      <c r="B100" s="290"/>
      <c r="C100" s="377">
        <v>898</v>
      </c>
      <c r="D100" s="329" t="s">
        <v>190</v>
      </c>
      <c r="E100" s="254" t="s">
        <v>191</v>
      </c>
      <c r="F100" s="377" t="s">
        <v>39</v>
      </c>
      <c r="G100" s="378">
        <v>898</v>
      </c>
      <c r="H100" s="233"/>
      <c r="I100" s="378">
        <f>G100</f>
        <v>898</v>
      </c>
      <c r="J100" s="235">
        <f t="shared" si="155"/>
        <v>925</v>
      </c>
      <c r="K100" s="233">
        <f t="shared" si="156"/>
        <v>3.0066815144766147E-2</v>
      </c>
      <c r="L100" s="378">
        <f>J100</f>
        <v>925</v>
      </c>
      <c r="M100" s="235">
        <f t="shared" si="157"/>
        <v>952.80000000000007</v>
      </c>
      <c r="N100" s="233">
        <f t="shared" si="158"/>
        <v>3.0054054054054129E-2</v>
      </c>
      <c r="O100" s="378">
        <f>M100</f>
        <v>952.80000000000007</v>
      </c>
      <c r="P100" s="235">
        <v>1050</v>
      </c>
      <c r="Q100" s="233">
        <f t="shared" si="153"/>
        <v>0.10201511335012586</v>
      </c>
      <c r="R100" s="235">
        <f>ROUNDUP(P100*1.1,1)</f>
        <v>1155</v>
      </c>
      <c r="S100" s="236">
        <f t="shared" si="144"/>
        <v>1270.5</v>
      </c>
      <c r="T100" s="233">
        <f t="shared" si="159"/>
        <v>0.1</v>
      </c>
      <c r="U100" s="254" t="s">
        <v>82</v>
      </c>
      <c r="V100" s="254"/>
      <c r="W100" s="254" t="s">
        <v>11</v>
      </c>
      <c r="Z100" s="213"/>
      <c r="AA100" s="390" t="str">
        <f>IF(Z100=0,"N/A",(Z100-R100)/R100)</f>
        <v>N/A</v>
      </c>
      <c r="AB100" s="391"/>
      <c r="AD100" s="227">
        <f t="shared" si="141"/>
        <v>1155</v>
      </c>
      <c r="AE100" s="228">
        <f t="shared" si="142"/>
        <v>1270.5</v>
      </c>
      <c r="AF100" s="229">
        <f t="shared" si="143"/>
        <v>0.1</v>
      </c>
      <c r="AG100" s="254" t="s">
        <v>82</v>
      </c>
      <c r="AH100" s="254"/>
      <c r="AI100" s="254" t="s">
        <v>11</v>
      </c>
    </row>
    <row r="101" spans="1:35" x14ac:dyDescent="0.25">
      <c r="A101" s="416"/>
      <c r="B101" s="290"/>
      <c r="C101" s="377"/>
      <c r="D101" s="329"/>
      <c r="E101" s="254"/>
      <c r="F101" s="377"/>
      <c r="G101" s="378"/>
      <c r="H101" s="233"/>
      <c r="I101" s="378"/>
      <c r="J101" s="235"/>
      <c r="K101" s="233"/>
      <c r="L101" s="378"/>
      <c r="M101" s="235"/>
      <c r="N101" s="233"/>
      <c r="O101" s="378"/>
      <c r="P101" s="235"/>
      <c r="Q101" s="235"/>
      <c r="R101" s="235"/>
      <c r="S101" s="236"/>
      <c r="T101" s="233"/>
      <c r="U101" s="254"/>
      <c r="V101" s="254"/>
      <c r="W101" s="254"/>
      <c r="Z101" s="213"/>
      <c r="AA101" s="390"/>
      <c r="AB101" s="391"/>
      <c r="AD101" s="227"/>
      <c r="AE101" s="228"/>
      <c r="AF101" s="229"/>
      <c r="AG101" s="254"/>
      <c r="AH101" s="254"/>
      <c r="AI101" s="254"/>
    </row>
    <row r="102" spans="1:35" ht="15" x14ac:dyDescent="0.25">
      <c r="A102" s="417" t="s">
        <v>209</v>
      </c>
      <c r="B102" s="290"/>
      <c r="C102" s="377"/>
      <c r="D102" s="329"/>
      <c r="E102" s="254"/>
      <c r="F102" s="377"/>
      <c r="G102" s="378"/>
      <c r="H102" s="233"/>
      <c r="I102" s="378"/>
      <c r="J102" s="235"/>
      <c r="K102" s="233"/>
      <c r="L102" s="378"/>
      <c r="M102" s="235"/>
      <c r="N102" s="233"/>
      <c r="O102" s="378"/>
      <c r="P102" s="235"/>
      <c r="Q102" s="235"/>
      <c r="R102" s="235"/>
      <c r="S102" s="236"/>
      <c r="T102" s="233"/>
      <c r="U102" s="254"/>
      <c r="V102" s="254"/>
      <c r="W102" s="254"/>
      <c r="Z102" s="213"/>
      <c r="AA102" s="390"/>
      <c r="AB102" s="418"/>
      <c r="AD102" s="227"/>
      <c r="AE102" s="228"/>
      <c r="AF102" s="229"/>
      <c r="AG102" s="254"/>
      <c r="AH102" s="254"/>
      <c r="AI102" s="254"/>
    </row>
    <row r="103" spans="1:35" ht="16.5" customHeight="1" x14ac:dyDescent="0.25">
      <c r="A103" s="416" t="s">
        <v>210</v>
      </c>
      <c r="B103" s="290"/>
      <c r="C103" s="377"/>
      <c r="D103" s="329"/>
      <c r="E103" s="254"/>
      <c r="F103" s="377"/>
      <c r="G103" s="378"/>
      <c r="H103" s="233"/>
      <c r="I103" s="378"/>
      <c r="J103" s="235"/>
      <c r="K103" s="233"/>
      <c r="L103" s="378"/>
      <c r="M103" s="235"/>
      <c r="N103" s="233"/>
      <c r="O103" s="378"/>
      <c r="P103" s="235" t="s">
        <v>152</v>
      </c>
      <c r="Q103" s="235"/>
      <c r="R103" s="235">
        <v>55</v>
      </c>
      <c r="S103" s="236">
        <f t="shared" si="144"/>
        <v>60.5</v>
      </c>
      <c r="T103" s="233">
        <f t="shared" ref="T103:T109" si="160">+(S103-R103)/R103</f>
        <v>0.1</v>
      </c>
      <c r="U103" s="254"/>
      <c r="V103" s="254"/>
      <c r="W103" s="254" t="s">
        <v>11</v>
      </c>
      <c r="Z103" s="213">
        <v>60</v>
      </c>
      <c r="AA103" s="390">
        <f t="shared" ref="AA103:AA109" si="161">IF(Z103=0,"N/A",(Z103-R103)/R103)</f>
        <v>9.0909090909090912E-2</v>
      </c>
      <c r="AB103" s="414" t="s">
        <v>100</v>
      </c>
      <c r="AD103" s="227">
        <f t="shared" si="141"/>
        <v>55</v>
      </c>
      <c r="AE103" s="228">
        <f t="shared" si="142"/>
        <v>60</v>
      </c>
      <c r="AF103" s="229">
        <f t="shared" si="143"/>
        <v>9.0909090909090912E-2</v>
      </c>
      <c r="AG103" s="254"/>
      <c r="AH103" s="254"/>
      <c r="AI103" s="254" t="s">
        <v>11</v>
      </c>
    </row>
    <row r="104" spans="1:35" ht="18.75" customHeight="1" x14ac:dyDescent="0.25">
      <c r="A104" s="416" t="s">
        <v>211</v>
      </c>
      <c r="B104" s="290"/>
      <c r="C104" s="377"/>
      <c r="D104" s="329"/>
      <c r="E104" s="254"/>
      <c r="F104" s="377"/>
      <c r="G104" s="378"/>
      <c r="H104" s="233"/>
      <c r="I104" s="378"/>
      <c r="J104" s="235"/>
      <c r="K104" s="233"/>
      <c r="L104" s="378"/>
      <c r="M104" s="235"/>
      <c r="N104" s="233"/>
      <c r="O104" s="378"/>
      <c r="P104" s="235" t="s">
        <v>152</v>
      </c>
      <c r="Q104" s="235"/>
      <c r="R104" s="235">
        <v>55</v>
      </c>
      <c r="S104" s="236">
        <f t="shared" si="144"/>
        <v>60.5</v>
      </c>
      <c r="T104" s="233">
        <f t="shared" si="160"/>
        <v>0.1</v>
      </c>
      <c r="U104" s="254"/>
      <c r="V104" s="254"/>
      <c r="W104" s="254" t="s">
        <v>11</v>
      </c>
      <c r="Z104" s="213">
        <v>60</v>
      </c>
      <c r="AA104" s="390">
        <f t="shared" si="161"/>
        <v>9.0909090909090912E-2</v>
      </c>
      <c r="AB104" s="414" t="s">
        <v>100</v>
      </c>
      <c r="AD104" s="227">
        <f t="shared" si="141"/>
        <v>55</v>
      </c>
      <c r="AE104" s="228">
        <f t="shared" si="142"/>
        <v>60</v>
      </c>
      <c r="AF104" s="229">
        <f t="shared" si="143"/>
        <v>9.0909090909090912E-2</v>
      </c>
      <c r="AG104" s="254"/>
      <c r="AH104" s="254"/>
      <c r="AI104" s="254" t="s">
        <v>11</v>
      </c>
    </row>
    <row r="105" spans="1:35" ht="33" customHeight="1" x14ac:dyDescent="0.25">
      <c r="A105" s="416" t="s">
        <v>212</v>
      </c>
      <c r="B105" s="290"/>
      <c r="C105" s="377"/>
      <c r="D105" s="329"/>
      <c r="E105" s="254"/>
      <c r="F105" s="377"/>
      <c r="G105" s="378"/>
      <c r="H105" s="233"/>
      <c r="I105" s="378"/>
      <c r="J105" s="235"/>
      <c r="K105" s="233"/>
      <c r="L105" s="378"/>
      <c r="M105" s="235"/>
      <c r="N105" s="233"/>
      <c r="O105" s="378"/>
      <c r="P105" s="235" t="s">
        <v>152</v>
      </c>
      <c r="Q105" s="235"/>
      <c r="R105" s="235">
        <v>2</v>
      </c>
      <c r="S105" s="236">
        <f t="shared" si="144"/>
        <v>2.2000000000000002</v>
      </c>
      <c r="T105" s="233">
        <f t="shared" si="160"/>
        <v>0.10000000000000009</v>
      </c>
      <c r="U105" s="254"/>
      <c r="V105" s="254"/>
      <c r="W105" s="254" t="s">
        <v>11</v>
      </c>
      <c r="Z105" s="213"/>
      <c r="AA105" s="390" t="str">
        <f t="shared" si="161"/>
        <v>N/A</v>
      </c>
      <c r="AB105" s="414"/>
      <c r="AD105" s="227">
        <f t="shared" si="141"/>
        <v>2</v>
      </c>
      <c r="AE105" s="228">
        <f t="shared" si="142"/>
        <v>2.2000000000000002</v>
      </c>
      <c r="AF105" s="229">
        <f t="shared" si="143"/>
        <v>0.10000000000000009</v>
      </c>
      <c r="AG105" s="254"/>
      <c r="AH105" s="254"/>
      <c r="AI105" s="254" t="s">
        <v>11</v>
      </c>
    </row>
    <row r="106" spans="1:35" ht="33" customHeight="1" x14ac:dyDescent="0.25">
      <c r="A106" s="416" t="s">
        <v>213</v>
      </c>
      <c r="B106" s="290"/>
      <c r="C106" s="377"/>
      <c r="D106" s="329"/>
      <c r="E106" s="254"/>
      <c r="F106" s="377"/>
      <c r="G106" s="378"/>
      <c r="H106" s="233"/>
      <c r="I106" s="378"/>
      <c r="J106" s="235"/>
      <c r="K106" s="233"/>
      <c r="L106" s="378"/>
      <c r="M106" s="235"/>
      <c r="N106" s="233"/>
      <c r="O106" s="378"/>
      <c r="P106" s="235" t="s">
        <v>152</v>
      </c>
      <c r="Q106" s="235"/>
      <c r="R106" s="235">
        <v>2.5</v>
      </c>
      <c r="S106" s="236">
        <f t="shared" si="144"/>
        <v>2.8000000000000003</v>
      </c>
      <c r="T106" s="233">
        <f t="shared" si="160"/>
        <v>0.12000000000000011</v>
      </c>
      <c r="U106" s="254"/>
      <c r="V106" s="254"/>
      <c r="W106" s="254" t="s">
        <v>11</v>
      </c>
      <c r="Z106" s="213"/>
      <c r="AA106" s="390" t="str">
        <f t="shared" si="161"/>
        <v>N/A</v>
      </c>
      <c r="AB106" s="414"/>
      <c r="AD106" s="227">
        <f t="shared" si="141"/>
        <v>2.5</v>
      </c>
      <c r="AE106" s="228">
        <f t="shared" si="142"/>
        <v>2.8000000000000003</v>
      </c>
      <c r="AF106" s="229">
        <f t="shared" si="143"/>
        <v>0.12000000000000011</v>
      </c>
      <c r="AG106" s="254"/>
      <c r="AH106" s="254"/>
      <c r="AI106" s="254" t="s">
        <v>11</v>
      </c>
    </row>
    <row r="107" spans="1:35" ht="20.25" customHeight="1" x14ac:dyDescent="0.25">
      <c r="A107" s="416" t="s">
        <v>214</v>
      </c>
      <c r="B107" s="290"/>
      <c r="C107" s="377"/>
      <c r="D107" s="329"/>
      <c r="E107" s="254"/>
      <c r="F107" s="377"/>
      <c r="G107" s="378"/>
      <c r="H107" s="233"/>
      <c r="I107" s="378"/>
      <c r="J107" s="235"/>
      <c r="K107" s="233"/>
      <c r="L107" s="378"/>
      <c r="M107" s="235"/>
      <c r="N107" s="233"/>
      <c r="O107" s="378"/>
      <c r="P107" s="235" t="s">
        <v>152</v>
      </c>
      <c r="Q107" s="235"/>
      <c r="R107" s="235">
        <v>2</v>
      </c>
      <c r="S107" s="236">
        <f t="shared" si="144"/>
        <v>2.2000000000000002</v>
      </c>
      <c r="T107" s="233">
        <f t="shared" si="160"/>
        <v>0.10000000000000009</v>
      </c>
      <c r="U107" s="254"/>
      <c r="V107" s="180"/>
      <c r="W107" s="254" t="s">
        <v>11</v>
      </c>
      <c r="Z107" s="213" t="s">
        <v>215</v>
      </c>
      <c r="AA107" s="390">
        <f t="shared" si="161"/>
        <v>0</v>
      </c>
      <c r="AB107" s="414"/>
      <c r="AD107" s="227">
        <f t="shared" si="141"/>
        <v>2</v>
      </c>
      <c r="AE107" s="228" t="str">
        <f t="shared" si="142"/>
        <v>£2.00</v>
      </c>
      <c r="AF107" s="229">
        <f t="shared" si="143"/>
        <v>0</v>
      </c>
      <c r="AG107" s="254"/>
      <c r="AH107" s="180"/>
      <c r="AI107" s="254" t="s">
        <v>11</v>
      </c>
    </row>
    <row r="108" spans="1:35" ht="20.25" customHeight="1" x14ac:dyDescent="0.25">
      <c r="A108" s="416" t="s">
        <v>216</v>
      </c>
      <c r="B108" s="290"/>
      <c r="C108" s="377"/>
      <c r="D108" s="329"/>
      <c r="E108" s="254"/>
      <c r="F108" s="377"/>
      <c r="G108" s="378"/>
      <c r="H108" s="233"/>
      <c r="I108" s="378"/>
      <c r="J108" s="235"/>
      <c r="K108" s="233"/>
      <c r="L108" s="378"/>
      <c r="M108" s="235"/>
      <c r="N108" s="233"/>
      <c r="O108" s="378"/>
      <c r="P108" s="235"/>
      <c r="Q108" s="235"/>
      <c r="R108" s="235" t="s">
        <v>152</v>
      </c>
      <c r="S108" s="236" t="s">
        <v>217</v>
      </c>
      <c r="T108" s="233"/>
      <c r="U108" s="254"/>
      <c r="V108" s="254" t="s">
        <v>218</v>
      </c>
      <c r="W108" s="254" t="s">
        <v>11</v>
      </c>
      <c r="X108" s="175"/>
      <c r="Y108" s="175"/>
      <c r="Z108" s="361" t="s">
        <v>217</v>
      </c>
      <c r="AA108" s="413" t="e">
        <f t="shared" si="161"/>
        <v>#VALUE!</v>
      </c>
      <c r="AB108" s="414"/>
      <c r="AC108" s="175"/>
      <c r="AD108" s="359" t="str">
        <f t="shared" si="141"/>
        <v>NEW</v>
      </c>
      <c r="AE108" s="253" t="str">
        <f t="shared" si="142"/>
        <v>£4.00</v>
      </c>
      <c r="AF108" s="360" t="s">
        <v>219</v>
      </c>
      <c r="AG108" s="254"/>
      <c r="AH108" s="254" t="s">
        <v>218</v>
      </c>
      <c r="AI108" s="254" t="s">
        <v>11</v>
      </c>
    </row>
    <row r="109" spans="1:35" ht="21.75" customHeight="1" thickBot="1" x14ac:dyDescent="0.3">
      <c r="A109" s="416" t="s">
        <v>220</v>
      </c>
      <c r="B109" s="290"/>
      <c r="C109" s="377"/>
      <c r="D109" s="329"/>
      <c r="E109" s="254"/>
      <c r="F109" s="377"/>
      <c r="G109" s="378"/>
      <c r="H109" s="233"/>
      <c r="I109" s="378"/>
      <c r="J109" s="235"/>
      <c r="K109" s="233"/>
      <c r="L109" s="378"/>
      <c r="M109" s="235"/>
      <c r="N109" s="233"/>
      <c r="O109" s="378"/>
      <c r="P109" s="235" t="s">
        <v>152</v>
      </c>
      <c r="Q109" s="235"/>
      <c r="R109" s="235">
        <v>104</v>
      </c>
      <c r="S109" s="236">
        <f t="shared" si="144"/>
        <v>114.4</v>
      </c>
      <c r="T109" s="233">
        <f t="shared" si="160"/>
        <v>0.10000000000000006</v>
      </c>
      <c r="U109" s="254"/>
      <c r="V109" s="254" t="s">
        <v>221</v>
      </c>
      <c r="W109" s="254" t="s">
        <v>11</v>
      </c>
      <c r="Z109" s="315" t="s">
        <v>222</v>
      </c>
      <c r="AA109" s="419">
        <f t="shared" si="161"/>
        <v>0</v>
      </c>
      <c r="AB109" s="420" t="s">
        <v>223</v>
      </c>
      <c r="AD109" s="318">
        <f t="shared" si="141"/>
        <v>104</v>
      </c>
      <c r="AE109" s="319" t="str">
        <f t="shared" si="142"/>
        <v>£104</v>
      </c>
      <c r="AF109" s="320">
        <f t="shared" si="143"/>
        <v>0</v>
      </c>
      <c r="AG109" s="254"/>
      <c r="AH109" s="254" t="s">
        <v>221</v>
      </c>
      <c r="AI109" s="254" t="s">
        <v>11</v>
      </c>
    </row>
    <row r="110" spans="1:35" ht="15" thickBot="1" x14ac:dyDescent="0.3">
      <c r="B110" s="188"/>
      <c r="C110" s="421"/>
      <c r="D110" s="188"/>
      <c r="E110" s="279"/>
      <c r="F110" s="421"/>
      <c r="G110" s="422"/>
      <c r="H110" s="423"/>
      <c r="I110" s="422"/>
      <c r="J110" s="424"/>
      <c r="K110" s="423"/>
      <c r="L110" s="422"/>
      <c r="M110" s="424"/>
      <c r="N110" s="423"/>
      <c r="O110" s="422"/>
      <c r="P110" s="424"/>
      <c r="Q110" s="424"/>
      <c r="R110" s="424"/>
      <c r="S110" s="425"/>
      <c r="T110" s="423"/>
      <c r="U110" s="279"/>
      <c r="V110" s="279"/>
      <c r="W110" s="279"/>
      <c r="AA110" s="237"/>
      <c r="AD110" s="185"/>
      <c r="AG110" s="279"/>
      <c r="AH110" s="279"/>
      <c r="AI110" s="279"/>
    </row>
    <row r="111" spans="1:35" ht="60" x14ac:dyDescent="0.25">
      <c r="A111" s="322" t="s">
        <v>224</v>
      </c>
      <c r="B111" s="323"/>
      <c r="C111" s="280" t="s">
        <v>61</v>
      </c>
      <c r="D111" s="280" t="s">
        <v>62</v>
      </c>
      <c r="E111" s="281" t="s">
        <v>42</v>
      </c>
      <c r="F111" s="282" t="s">
        <v>63</v>
      </c>
      <c r="G111" s="282" t="s">
        <v>64</v>
      </c>
      <c r="H111" s="282" t="s">
        <v>4</v>
      </c>
      <c r="I111" s="282" t="s">
        <v>65</v>
      </c>
      <c r="J111" s="282" t="s">
        <v>66</v>
      </c>
      <c r="K111" s="282" t="s">
        <v>4</v>
      </c>
      <c r="L111" s="282" t="s">
        <v>67</v>
      </c>
      <c r="M111" s="282" t="s">
        <v>68</v>
      </c>
      <c r="N111" s="282" t="s">
        <v>4</v>
      </c>
      <c r="O111" s="282" t="s">
        <v>69</v>
      </c>
      <c r="P111" s="283" t="s">
        <v>91</v>
      </c>
      <c r="Q111" s="283" t="s">
        <v>4</v>
      </c>
      <c r="R111" s="283" t="s">
        <v>2</v>
      </c>
      <c r="S111" s="284" t="s">
        <v>72</v>
      </c>
      <c r="T111" s="283" t="s">
        <v>4</v>
      </c>
      <c r="U111" s="282" t="s">
        <v>73</v>
      </c>
      <c r="V111" s="282" t="s">
        <v>6</v>
      </c>
      <c r="W111" s="285" t="s">
        <v>7</v>
      </c>
      <c r="Z111" s="286"/>
      <c r="AA111" s="287"/>
      <c r="AB111" s="288"/>
      <c r="AD111" s="202" t="s">
        <v>71</v>
      </c>
      <c r="AE111" s="203" t="s">
        <v>72</v>
      </c>
      <c r="AF111" s="204" t="s">
        <v>4</v>
      </c>
      <c r="AG111" s="202" t="s">
        <v>73</v>
      </c>
      <c r="AH111" s="202" t="s">
        <v>6</v>
      </c>
      <c r="AI111" s="205" t="s">
        <v>7</v>
      </c>
    </row>
    <row r="112" spans="1:35" ht="42.75" x14ac:dyDescent="0.25">
      <c r="A112" s="324" t="s">
        <v>225</v>
      </c>
      <c r="B112" s="325"/>
      <c r="C112" s="222"/>
      <c r="D112" s="222"/>
      <c r="E112" s="223"/>
      <c r="F112" s="234"/>
      <c r="G112" s="234"/>
      <c r="H112" s="223"/>
      <c r="I112" s="234"/>
      <c r="J112" s="234"/>
      <c r="K112" s="223"/>
      <c r="L112" s="234"/>
      <c r="M112" s="234"/>
      <c r="N112" s="223"/>
      <c r="O112" s="234"/>
      <c r="P112" s="234"/>
      <c r="Q112" s="234"/>
      <c r="R112" s="234"/>
      <c r="S112" s="364"/>
      <c r="T112" s="223"/>
      <c r="U112" s="234" t="s">
        <v>82</v>
      </c>
      <c r="V112" s="234" t="s">
        <v>226</v>
      </c>
      <c r="W112" s="226" t="s">
        <v>11</v>
      </c>
      <c r="Z112" s="213"/>
      <c r="AA112" s="237"/>
      <c r="AB112" s="214"/>
      <c r="AD112" s="227"/>
      <c r="AE112" s="228"/>
      <c r="AF112" s="229"/>
      <c r="AG112" s="234" t="s">
        <v>82</v>
      </c>
      <c r="AH112" s="234" t="s">
        <v>226</v>
      </c>
      <c r="AI112" s="226" t="s">
        <v>11</v>
      </c>
    </row>
    <row r="113" spans="1:35" x14ac:dyDescent="0.25">
      <c r="A113" s="324" t="s">
        <v>227</v>
      </c>
      <c r="B113" s="325"/>
      <c r="C113" s="222">
        <v>30.6</v>
      </c>
      <c r="D113" s="232">
        <v>30.6</v>
      </c>
      <c r="E113" s="233">
        <f t="shared" ref="E113:E114" si="162">+(D113-C113)/C113</f>
        <v>0</v>
      </c>
      <c r="F113" s="234">
        <f t="shared" ref="F113:F115" si="163">D113</f>
        <v>30.6</v>
      </c>
      <c r="G113" s="235">
        <f t="shared" ref="G113:G118" si="164">ROUNDUP(F113*1.03,1)</f>
        <v>31.6</v>
      </c>
      <c r="H113" s="233">
        <f t="shared" ref="H113:H115" si="165">+(G113-F113)/F113</f>
        <v>3.2679738562091505E-2</v>
      </c>
      <c r="I113" s="234">
        <f>G113</f>
        <v>31.6</v>
      </c>
      <c r="J113" s="235">
        <f t="shared" ref="J113:J115" si="166">ROUNDUP(I113*1.03,1)</f>
        <v>32.6</v>
      </c>
      <c r="K113" s="233">
        <f t="shared" ref="K113:K115" si="167">+(J113-I113)/I113</f>
        <v>3.164556962025316E-2</v>
      </c>
      <c r="L113" s="234">
        <f>J113</f>
        <v>32.6</v>
      </c>
      <c r="M113" s="235">
        <f t="shared" ref="M113:M115" si="168">ROUNDUP(L113*1.03,1)</f>
        <v>33.6</v>
      </c>
      <c r="N113" s="233">
        <f t="shared" ref="N113:N115" si="169">+(M113-L113)/L113</f>
        <v>3.0674846625766871E-2</v>
      </c>
      <c r="O113" s="234">
        <f>M113</f>
        <v>33.6</v>
      </c>
      <c r="P113" s="235">
        <v>37</v>
      </c>
      <c r="Q113" s="233">
        <f t="shared" ref="Q113:Q121" si="170">+(P113-O113)/O113</f>
        <v>0.10119047619047615</v>
      </c>
      <c r="R113" s="235">
        <f>ROUNDUP(P113*1.1,1)</f>
        <v>40.700000000000003</v>
      </c>
      <c r="S113" s="236">
        <f t="shared" ref="S113:S115" si="171">ROUNDUP(R113*1.1,1)</f>
        <v>44.800000000000004</v>
      </c>
      <c r="T113" s="233">
        <f t="shared" ref="T113:T115" si="172">+(S113-R113)/R113</f>
        <v>0.10073710073710077</v>
      </c>
      <c r="U113" s="225" t="s">
        <v>82</v>
      </c>
      <c r="V113" s="225" t="s">
        <v>122</v>
      </c>
      <c r="W113" s="226" t="s">
        <v>11</v>
      </c>
      <c r="Z113" s="213"/>
      <c r="AA113" s="237" t="str">
        <f>IF(Z113=0,"N/A",(Z113-R113)/R113)</f>
        <v>N/A</v>
      </c>
      <c r="AB113" s="214"/>
      <c r="AD113" s="227">
        <f t="shared" si="141"/>
        <v>40.700000000000003</v>
      </c>
      <c r="AE113" s="228">
        <f t="shared" si="142"/>
        <v>44.800000000000004</v>
      </c>
      <c r="AF113" s="229">
        <f t="shared" si="143"/>
        <v>0.10073710073710077</v>
      </c>
      <c r="AG113" s="225" t="s">
        <v>82</v>
      </c>
      <c r="AH113" s="225" t="s">
        <v>122</v>
      </c>
      <c r="AI113" s="226" t="s">
        <v>11</v>
      </c>
    </row>
    <row r="114" spans="1:35" x14ac:dyDescent="0.25">
      <c r="A114" s="324" t="s">
        <v>228</v>
      </c>
      <c r="B114" s="325"/>
      <c r="C114" s="222">
        <v>111</v>
      </c>
      <c r="D114" s="232">
        <v>111</v>
      </c>
      <c r="E114" s="233">
        <f t="shared" si="162"/>
        <v>0</v>
      </c>
      <c r="F114" s="234">
        <f t="shared" si="163"/>
        <v>111</v>
      </c>
      <c r="G114" s="235">
        <f t="shared" si="164"/>
        <v>114.39999999999999</v>
      </c>
      <c r="H114" s="233">
        <f t="shared" si="165"/>
        <v>3.0630630630630554E-2</v>
      </c>
      <c r="I114" s="234">
        <f t="shared" ref="I114" si="173">G114</f>
        <v>114.39999999999999</v>
      </c>
      <c r="J114" s="235">
        <f t="shared" si="166"/>
        <v>117.89999999999999</v>
      </c>
      <c r="K114" s="233">
        <f t="shared" si="167"/>
        <v>3.0594405594405596E-2</v>
      </c>
      <c r="L114" s="234">
        <f t="shared" ref="L114" si="174">J114</f>
        <v>117.89999999999999</v>
      </c>
      <c r="M114" s="235">
        <f t="shared" si="168"/>
        <v>121.5</v>
      </c>
      <c r="N114" s="233">
        <f t="shared" si="169"/>
        <v>3.0534351145038243E-2</v>
      </c>
      <c r="O114" s="234">
        <f t="shared" ref="O114" si="175">M114</f>
        <v>121.5</v>
      </c>
      <c r="P114" s="235">
        <v>134</v>
      </c>
      <c r="Q114" s="233">
        <f t="shared" si="170"/>
        <v>0.102880658436214</v>
      </c>
      <c r="R114" s="235">
        <f>ROUNDUP(P114*1.1,1)</f>
        <v>147.4</v>
      </c>
      <c r="S114" s="236">
        <f t="shared" si="171"/>
        <v>162.19999999999999</v>
      </c>
      <c r="T114" s="233">
        <f t="shared" si="172"/>
        <v>0.1004070556309361</v>
      </c>
      <c r="U114" s="225" t="s">
        <v>82</v>
      </c>
      <c r="V114" s="225" t="s">
        <v>218</v>
      </c>
      <c r="W114" s="226" t="s">
        <v>11</v>
      </c>
      <c r="Z114" s="213"/>
      <c r="AA114" s="237" t="str">
        <f>IF(Z114=0,"N/A",(Z114-R114)/R114)</f>
        <v>N/A</v>
      </c>
      <c r="AB114" s="214"/>
      <c r="AD114" s="227">
        <f t="shared" si="141"/>
        <v>147.4</v>
      </c>
      <c r="AE114" s="228">
        <f t="shared" si="142"/>
        <v>162.19999999999999</v>
      </c>
      <c r="AF114" s="229">
        <f t="shared" si="143"/>
        <v>0.1004070556309361</v>
      </c>
      <c r="AG114" s="225" t="s">
        <v>82</v>
      </c>
      <c r="AH114" s="225" t="s">
        <v>218</v>
      </c>
      <c r="AI114" s="226" t="s">
        <v>11</v>
      </c>
    </row>
    <row r="115" spans="1:35" ht="28.5" x14ac:dyDescent="0.25">
      <c r="A115" s="324" t="s">
        <v>229</v>
      </c>
      <c r="B115" s="325"/>
      <c r="C115" s="222">
        <v>7.5</v>
      </c>
      <c r="D115" s="222">
        <v>8.75</v>
      </c>
      <c r="E115" s="233">
        <f>+(D115-C115)/C115</f>
        <v>0.16666666666666666</v>
      </c>
      <c r="F115" s="234">
        <f t="shared" si="163"/>
        <v>8.75</v>
      </c>
      <c r="G115" s="235">
        <v>9.3000000000000007</v>
      </c>
      <c r="H115" s="233">
        <f t="shared" si="165"/>
        <v>6.2857142857142945E-2</v>
      </c>
      <c r="I115" s="378">
        <f>G115</f>
        <v>9.3000000000000007</v>
      </c>
      <c r="J115" s="235">
        <f t="shared" si="166"/>
        <v>9.6</v>
      </c>
      <c r="K115" s="233">
        <f t="shared" si="167"/>
        <v>3.2258064516128913E-2</v>
      </c>
      <c r="L115" s="378">
        <f>J115</f>
        <v>9.6</v>
      </c>
      <c r="M115" s="235">
        <f t="shared" si="168"/>
        <v>9.9</v>
      </c>
      <c r="N115" s="233">
        <f t="shared" si="169"/>
        <v>3.1250000000000076E-2</v>
      </c>
      <c r="O115" s="378">
        <f>M115</f>
        <v>9.9</v>
      </c>
      <c r="P115" s="235">
        <v>11</v>
      </c>
      <c r="Q115" s="233">
        <f t="shared" si="170"/>
        <v>0.11111111111111108</v>
      </c>
      <c r="R115" s="235">
        <f>ROUNDUP(P115*1.1,1)</f>
        <v>12.1</v>
      </c>
      <c r="S115" s="236">
        <f t="shared" si="171"/>
        <v>13.4</v>
      </c>
      <c r="T115" s="233">
        <f t="shared" si="172"/>
        <v>0.10743801652892568</v>
      </c>
      <c r="U115" s="225" t="s">
        <v>82</v>
      </c>
      <c r="V115" s="225" t="s">
        <v>230</v>
      </c>
      <c r="W115" s="226" t="s">
        <v>11</v>
      </c>
      <c r="Z115" s="213"/>
      <c r="AA115" s="237" t="str">
        <f>IF(Z115=0,"N/A",(Z115-R115)/R115)</f>
        <v>N/A</v>
      </c>
      <c r="AB115" s="214"/>
      <c r="AD115" s="227">
        <f t="shared" si="141"/>
        <v>12.1</v>
      </c>
      <c r="AE115" s="228">
        <f t="shared" si="142"/>
        <v>13.4</v>
      </c>
      <c r="AF115" s="229">
        <f t="shared" si="143"/>
        <v>0.10743801652892568</v>
      </c>
      <c r="AG115" s="225" t="s">
        <v>82</v>
      </c>
      <c r="AH115" s="225" t="s">
        <v>230</v>
      </c>
      <c r="AI115" s="226" t="s">
        <v>11</v>
      </c>
    </row>
    <row r="116" spans="1:35" ht="30" x14ac:dyDescent="0.25">
      <c r="A116" s="426" t="s">
        <v>231</v>
      </c>
      <c r="B116" s="427"/>
      <c r="C116" s="222"/>
      <c r="D116" s="222"/>
      <c r="E116" s="223"/>
      <c r="F116" s="234"/>
      <c r="G116" s="234"/>
      <c r="H116" s="223"/>
      <c r="I116" s="234"/>
      <c r="J116" s="234"/>
      <c r="K116" s="223"/>
      <c r="L116" s="234"/>
      <c r="M116" s="234"/>
      <c r="N116" s="223"/>
      <c r="O116" s="234"/>
      <c r="P116" s="234"/>
      <c r="Q116" s="233"/>
      <c r="R116" s="234"/>
      <c r="S116" s="364"/>
      <c r="T116" s="223"/>
      <c r="U116" s="225"/>
      <c r="V116" s="225"/>
      <c r="W116" s="226"/>
      <c r="Z116" s="213"/>
      <c r="AA116" s="237"/>
      <c r="AB116" s="214"/>
      <c r="AD116" s="227"/>
      <c r="AE116" s="228"/>
      <c r="AF116" s="229"/>
      <c r="AG116" s="225"/>
      <c r="AH116" s="225"/>
      <c r="AI116" s="226"/>
    </row>
    <row r="117" spans="1:35" ht="85.5" x14ac:dyDescent="0.25">
      <c r="A117" s="324" t="s">
        <v>232</v>
      </c>
      <c r="B117" s="325"/>
      <c r="C117" s="222">
        <v>15</v>
      </c>
      <c r="D117" s="232">
        <v>15</v>
      </c>
      <c r="E117" s="233">
        <f t="shared" ref="E117:E118" si="176">+(D117-C117)/C117</f>
        <v>0</v>
      </c>
      <c r="F117" s="234">
        <f t="shared" ref="F117:F118" si="177">D117</f>
        <v>15</v>
      </c>
      <c r="G117" s="235">
        <f t="shared" si="164"/>
        <v>15.5</v>
      </c>
      <c r="H117" s="233">
        <f t="shared" ref="H117:H118" si="178">+(G117-F117)/F117</f>
        <v>3.3333333333333333E-2</v>
      </c>
      <c r="I117" s="234">
        <f t="shared" ref="I117:I118" si="179">G117</f>
        <v>15.5</v>
      </c>
      <c r="J117" s="235">
        <f t="shared" ref="J117:J118" si="180">ROUNDUP(I117*1.03,1)</f>
        <v>16</v>
      </c>
      <c r="K117" s="233">
        <f t="shared" ref="K117:K118" si="181">+(J117-I117)/I117</f>
        <v>3.2258064516129031E-2</v>
      </c>
      <c r="L117" s="234">
        <f t="shared" ref="L117:L118" si="182">J117</f>
        <v>16</v>
      </c>
      <c r="M117" s="235">
        <f t="shared" ref="M117:M118" si="183">ROUNDUP(L117*1.03,1)</f>
        <v>16.5</v>
      </c>
      <c r="N117" s="233">
        <f t="shared" ref="N117:N118" si="184">+(M117-L117)/L117</f>
        <v>3.125E-2</v>
      </c>
      <c r="O117" s="234">
        <f t="shared" ref="O117:O118" si="185">M117</f>
        <v>16.5</v>
      </c>
      <c r="P117" s="235">
        <v>18.149999999999999</v>
      </c>
      <c r="Q117" s="233">
        <f t="shared" si="170"/>
        <v>9.9999999999999908E-2</v>
      </c>
      <c r="R117" s="235">
        <f>ROUNDUP(P117*1.1,1)</f>
        <v>20</v>
      </c>
      <c r="S117" s="236">
        <f t="shared" ref="S117:S118" si="186">ROUNDUP(R117*1.1,1)</f>
        <v>22</v>
      </c>
      <c r="T117" s="233">
        <f>+(S117-R117)/R117</f>
        <v>0.1</v>
      </c>
      <c r="U117" s="234" t="s">
        <v>98</v>
      </c>
      <c r="V117" s="234" t="s">
        <v>233</v>
      </c>
      <c r="W117" s="226" t="s">
        <v>11</v>
      </c>
      <c r="Z117" s="213"/>
      <c r="AA117" s="237" t="str">
        <f>IF(Z117=0,"N/A",(Z117-R117)/R117)</f>
        <v>N/A</v>
      </c>
      <c r="AB117" s="214"/>
      <c r="AD117" s="227">
        <f t="shared" si="141"/>
        <v>20</v>
      </c>
      <c r="AE117" s="228">
        <f t="shared" si="142"/>
        <v>22</v>
      </c>
      <c r="AF117" s="229">
        <f t="shared" si="143"/>
        <v>0.1</v>
      </c>
      <c r="AG117" s="234" t="s">
        <v>98</v>
      </c>
      <c r="AH117" s="234" t="s">
        <v>233</v>
      </c>
      <c r="AI117" s="226" t="s">
        <v>11</v>
      </c>
    </row>
    <row r="118" spans="1:35" ht="57" x14ac:dyDescent="0.25">
      <c r="A118" s="324" t="s">
        <v>232</v>
      </c>
      <c r="B118" s="325"/>
      <c r="C118" s="222">
        <v>70</v>
      </c>
      <c r="D118" s="232">
        <v>70</v>
      </c>
      <c r="E118" s="233">
        <f t="shared" si="176"/>
        <v>0</v>
      </c>
      <c r="F118" s="234">
        <f t="shared" si="177"/>
        <v>70</v>
      </c>
      <c r="G118" s="235">
        <f t="shared" si="164"/>
        <v>72.099999999999994</v>
      </c>
      <c r="H118" s="233">
        <f t="shared" si="178"/>
        <v>2.9999999999999919E-2</v>
      </c>
      <c r="I118" s="234">
        <f t="shared" si="179"/>
        <v>72.099999999999994</v>
      </c>
      <c r="J118" s="235">
        <f t="shared" si="180"/>
        <v>74.3</v>
      </c>
      <c r="K118" s="233">
        <f t="shared" si="181"/>
        <v>3.0513176144244147E-2</v>
      </c>
      <c r="L118" s="234">
        <f t="shared" si="182"/>
        <v>74.3</v>
      </c>
      <c r="M118" s="235">
        <f t="shared" si="183"/>
        <v>76.599999999999994</v>
      </c>
      <c r="N118" s="233">
        <f t="shared" si="184"/>
        <v>3.0955585464333746E-2</v>
      </c>
      <c r="O118" s="234">
        <f t="shared" si="185"/>
        <v>76.599999999999994</v>
      </c>
      <c r="P118" s="235">
        <v>84</v>
      </c>
      <c r="Q118" s="233">
        <f t="shared" si="170"/>
        <v>9.6605744125326451E-2</v>
      </c>
      <c r="R118" s="235">
        <f>ROUNDUP(P118*1.1,1)</f>
        <v>92.4</v>
      </c>
      <c r="S118" s="236">
        <f t="shared" si="186"/>
        <v>101.69999999999999</v>
      </c>
      <c r="T118" s="233">
        <f>+(S118-R118)/R118</f>
        <v>0.10064935064935046</v>
      </c>
      <c r="U118" s="234" t="s">
        <v>98</v>
      </c>
      <c r="V118" s="234" t="s">
        <v>234</v>
      </c>
      <c r="W118" s="226" t="s">
        <v>11</v>
      </c>
      <c r="Z118" s="213"/>
      <c r="AA118" s="237" t="str">
        <f>IF(Z118=0,"N/A",(Z118-R118)/R118)</f>
        <v>N/A</v>
      </c>
      <c r="AB118" s="214"/>
      <c r="AD118" s="227">
        <f t="shared" si="141"/>
        <v>92.4</v>
      </c>
      <c r="AE118" s="228">
        <f t="shared" si="142"/>
        <v>101.69999999999999</v>
      </c>
      <c r="AF118" s="229">
        <f t="shared" si="143"/>
        <v>0.10064935064935046</v>
      </c>
      <c r="AG118" s="234" t="s">
        <v>98</v>
      </c>
      <c r="AH118" s="234" t="s">
        <v>234</v>
      </c>
      <c r="AI118" s="226" t="s">
        <v>11</v>
      </c>
    </row>
    <row r="119" spans="1:35" ht="30" x14ac:dyDescent="0.25">
      <c r="A119" s="426" t="s">
        <v>235</v>
      </c>
      <c r="B119" s="427"/>
      <c r="C119" s="222"/>
      <c r="D119" s="222"/>
      <c r="E119" s="223"/>
      <c r="F119" s="234"/>
      <c r="G119" s="234"/>
      <c r="H119" s="223"/>
      <c r="I119" s="234"/>
      <c r="J119" s="234"/>
      <c r="K119" s="223"/>
      <c r="L119" s="234"/>
      <c r="M119" s="234"/>
      <c r="N119" s="223"/>
      <c r="O119" s="234"/>
      <c r="P119" s="234"/>
      <c r="Q119" s="233"/>
      <c r="R119" s="234"/>
      <c r="S119" s="364"/>
      <c r="T119" s="223"/>
      <c r="U119" s="225"/>
      <c r="V119" s="225"/>
      <c r="W119" s="226"/>
      <c r="Z119" s="213"/>
      <c r="AA119" s="237"/>
      <c r="AB119" s="214"/>
      <c r="AD119" s="227"/>
      <c r="AE119" s="228"/>
      <c r="AF119" s="229"/>
      <c r="AG119" s="225"/>
      <c r="AH119" s="225"/>
      <c r="AI119" s="226"/>
    </row>
    <row r="120" spans="1:35" ht="86.25" x14ac:dyDescent="0.25">
      <c r="A120" s="324" t="s">
        <v>236</v>
      </c>
      <c r="B120" s="325"/>
      <c r="C120" s="222">
        <v>20</v>
      </c>
      <c r="D120" s="232">
        <v>20</v>
      </c>
      <c r="E120" s="233">
        <f t="shared" ref="E120:E121" si="187">+(D120-C120)/C120</f>
        <v>0</v>
      </c>
      <c r="F120" s="234">
        <f t="shared" ref="F120:F121" si="188">D120</f>
        <v>20</v>
      </c>
      <c r="G120" s="235">
        <v>20</v>
      </c>
      <c r="H120" s="233">
        <f t="shared" ref="H120:H121" si="189">+(G120-F120)/F120</f>
        <v>0</v>
      </c>
      <c r="I120" s="234">
        <f t="shared" ref="I120:I121" si="190">G120</f>
        <v>20</v>
      </c>
      <c r="J120" s="235">
        <v>20</v>
      </c>
      <c r="K120" s="233">
        <f t="shared" ref="K120:K121" si="191">+(J120-I120)/I120</f>
        <v>0</v>
      </c>
      <c r="L120" s="234">
        <f t="shared" ref="L120:L121" si="192">J120</f>
        <v>20</v>
      </c>
      <c r="M120" s="235">
        <v>20</v>
      </c>
      <c r="N120" s="233">
        <f t="shared" ref="N120:N121" si="193">+(M120-L120)/L120</f>
        <v>0</v>
      </c>
      <c r="O120" s="234">
        <f t="shared" ref="O120:O121" si="194">M120</f>
        <v>20</v>
      </c>
      <c r="P120" s="235">
        <v>20</v>
      </c>
      <c r="Q120" s="233">
        <f t="shared" si="170"/>
        <v>0</v>
      </c>
      <c r="R120" s="235">
        <f>P120</f>
        <v>20</v>
      </c>
      <c r="S120" s="428">
        <v>20</v>
      </c>
      <c r="T120" s="233"/>
      <c r="U120" s="225" t="s">
        <v>98</v>
      </c>
      <c r="V120" s="225"/>
      <c r="W120" s="429" t="s">
        <v>106</v>
      </c>
      <c r="Z120" s="213">
        <v>20</v>
      </c>
      <c r="AA120" s="237">
        <f>IF(Z120=0,"N/A",(Z120-R120)/R120)</f>
        <v>0</v>
      </c>
      <c r="AB120" s="214" t="s">
        <v>106</v>
      </c>
      <c r="AD120" s="227">
        <f t="shared" si="141"/>
        <v>20</v>
      </c>
      <c r="AE120" s="228">
        <f t="shared" si="142"/>
        <v>20</v>
      </c>
      <c r="AF120" s="229">
        <f t="shared" si="143"/>
        <v>0</v>
      </c>
      <c r="AG120" s="225" t="s">
        <v>98</v>
      </c>
      <c r="AH120" s="225"/>
      <c r="AI120" s="226" t="s">
        <v>106</v>
      </c>
    </row>
    <row r="121" spans="1:35" ht="15" thickBot="1" x14ac:dyDescent="0.3">
      <c r="A121" s="430" t="s">
        <v>237</v>
      </c>
      <c r="B121" s="431"/>
      <c r="C121" s="432">
        <v>10</v>
      </c>
      <c r="D121" s="261">
        <v>10</v>
      </c>
      <c r="E121" s="262">
        <f t="shared" si="187"/>
        <v>0</v>
      </c>
      <c r="F121" s="433">
        <f t="shared" si="188"/>
        <v>10</v>
      </c>
      <c r="G121" s="264">
        <v>10</v>
      </c>
      <c r="H121" s="262">
        <f t="shared" si="189"/>
        <v>0</v>
      </c>
      <c r="I121" s="433">
        <f t="shared" si="190"/>
        <v>10</v>
      </c>
      <c r="J121" s="264">
        <v>10</v>
      </c>
      <c r="K121" s="262">
        <f t="shared" si="191"/>
        <v>0</v>
      </c>
      <c r="L121" s="433">
        <f t="shared" si="192"/>
        <v>10</v>
      </c>
      <c r="M121" s="264">
        <v>10</v>
      </c>
      <c r="N121" s="262">
        <f t="shared" si="193"/>
        <v>0</v>
      </c>
      <c r="O121" s="433">
        <f t="shared" si="194"/>
        <v>10</v>
      </c>
      <c r="P121" s="264">
        <v>10</v>
      </c>
      <c r="Q121" s="233">
        <f t="shared" si="170"/>
        <v>0</v>
      </c>
      <c r="R121" s="235">
        <f>P121</f>
        <v>10</v>
      </c>
      <c r="S121" s="306">
        <v>10</v>
      </c>
      <c r="T121" s="233"/>
      <c r="U121" s="369" t="s">
        <v>98</v>
      </c>
      <c r="V121" s="369"/>
      <c r="W121" s="434" t="s">
        <v>106</v>
      </c>
      <c r="Z121" s="315">
        <v>10</v>
      </c>
      <c r="AA121" s="316">
        <f>IF(Z121=0,"N/A",(Z121-R121)/R121)</f>
        <v>0</v>
      </c>
      <c r="AB121" s="317" t="s">
        <v>106</v>
      </c>
      <c r="AD121" s="318">
        <f t="shared" si="141"/>
        <v>10</v>
      </c>
      <c r="AE121" s="319">
        <f t="shared" si="142"/>
        <v>10</v>
      </c>
      <c r="AF121" s="320">
        <f t="shared" si="143"/>
        <v>0</v>
      </c>
      <c r="AG121" s="369" t="s">
        <v>98</v>
      </c>
      <c r="AH121" s="369"/>
      <c r="AI121" s="314" t="s">
        <v>106</v>
      </c>
    </row>
    <row r="122" spans="1:35" ht="15" thickBot="1" x14ac:dyDescent="0.3">
      <c r="A122" s="435"/>
      <c r="B122" s="435"/>
      <c r="C122" s="436"/>
      <c r="D122" s="437"/>
      <c r="E122" s="438"/>
      <c r="F122" s="436"/>
      <c r="G122" s="437"/>
      <c r="H122" s="438"/>
      <c r="I122" s="436"/>
      <c r="J122" s="437"/>
      <c r="K122" s="438"/>
      <c r="L122" s="436"/>
      <c r="M122" s="437"/>
      <c r="N122" s="438"/>
      <c r="O122" s="436"/>
      <c r="P122" s="437"/>
      <c r="Q122" s="437"/>
      <c r="R122" s="437"/>
      <c r="S122" s="439"/>
      <c r="T122" s="438"/>
      <c r="U122" s="440"/>
      <c r="V122" s="440"/>
      <c r="W122" s="440"/>
      <c r="AA122" s="237"/>
      <c r="AD122" s="185"/>
      <c r="AG122" s="440"/>
      <c r="AH122" s="440"/>
      <c r="AI122" s="440"/>
    </row>
    <row r="123" spans="1:35" ht="60" x14ac:dyDescent="0.25">
      <c r="A123" s="322" t="s">
        <v>238</v>
      </c>
      <c r="B123" s="323"/>
      <c r="C123" s="280" t="s">
        <v>61</v>
      </c>
      <c r="D123" s="280" t="s">
        <v>62</v>
      </c>
      <c r="E123" s="281" t="s">
        <v>42</v>
      </c>
      <c r="F123" s="282" t="s">
        <v>63</v>
      </c>
      <c r="G123" s="282" t="s">
        <v>64</v>
      </c>
      <c r="H123" s="282" t="s">
        <v>4</v>
      </c>
      <c r="I123" s="282" t="s">
        <v>65</v>
      </c>
      <c r="J123" s="282" t="s">
        <v>66</v>
      </c>
      <c r="K123" s="282" t="s">
        <v>4</v>
      </c>
      <c r="L123" s="282" t="s">
        <v>67</v>
      </c>
      <c r="M123" s="282" t="s">
        <v>68</v>
      </c>
      <c r="N123" s="282" t="s">
        <v>4</v>
      </c>
      <c r="O123" s="282" t="s">
        <v>69</v>
      </c>
      <c r="P123" s="283" t="s">
        <v>91</v>
      </c>
      <c r="Q123" s="283" t="s">
        <v>4</v>
      </c>
      <c r="R123" s="283" t="s">
        <v>2</v>
      </c>
      <c r="S123" s="284" t="s">
        <v>72</v>
      </c>
      <c r="T123" s="283" t="s">
        <v>4</v>
      </c>
      <c r="U123" s="282" t="s">
        <v>73</v>
      </c>
      <c r="V123" s="282" t="s">
        <v>6</v>
      </c>
      <c r="W123" s="285" t="s">
        <v>7</v>
      </c>
      <c r="Z123" s="286"/>
      <c r="AA123" s="287"/>
      <c r="AB123" s="288"/>
      <c r="AD123" s="202" t="s">
        <v>71</v>
      </c>
      <c r="AE123" s="203" t="s">
        <v>72</v>
      </c>
      <c r="AF123" s="204" t="s">
        <v>4</v>
      </c>
      <c r="AG123" s="202" t="s">
        <v>73</v>
      </c>
      <c r="AH123" s="202" t="s">
        <v>6</v>
      </c>
      <c r="AI123" s="205" t="s">
        <v>7</v>
      </c>
    </row>
    <row r="124" spans="1:35" x14ac:dyDescent="0.25">
      <c r="A124" s="362" t="s">
        <v>239</v>
      </c>
      <c r="B124" s="363"/>
      <c r="C124" s="222">
        <v>40</v>
      </c>
      <c r="D124" s="232">
        <v>40</v>
      </c>
      <c r="E124" s="233">
        <f>+(D124-C124)/C124</f>
        <v>0</v>
      </c>
      <c r="F124" s="234">
        <f>D124</f>
        <v>40</v>
      </c>
      <c r="G124" s="235">
        <f>F124</f>
        <v>40</v>
      </c>
      <c r="H124" s="233">
        <f>+(G124-F124)/F124</f>
        <v>0</v>
      </c>
      <c r="I124" s="234">
        <f>G124</f>
        <v>40</v>
      </c>
      <c r="J124" s="235">
        <f>I124</f>
        <v>40</v>
      </c>
      <c r="K124" s="233">
        <f>+(J124-I124)/I124</f>
        <v>0</v>
      </c>
      <c r="L124" s="234">
        <f>J124</f>
        <v>40</v>
      </c>
      <c r="M124" s="235">
        <f>L124</f>
        <v>40</v>
      </c>
      <c r="N124" s="233">
        <f>+(M124-L124)/L124</f>
        <v>0</v>
      </c>
      <c r="O124" s="234">
        <f>M124</f>
        <v>40</v>
      </c>
      <c r="P124" s="235">
        <v>44</v>
      </c>
      <c r="Q124" s="233">
        <f t="shared" ref="Q124:Q166" si="195">+(P124-O124)/O124</f>
        <v>0.1</v>
      </c>
      <c r="R124" s="235">
        <f>ROUNDUP(P124*1.1,1)</f>
        <v>48.4</v>
      </c>
      <c r="S124" s="236">
        <f t="shared" ref="S124:S126" si="196">ROUNDUP(R124*1.1,1)</f>
        <v>53.300000000000004</v>
      </c>
      <c r="T124" s="233">
        <f t="shared" ref="T124:T126" si="197">+(S124-R124)/R124</f>
        <v>0.10123966942148772</v>
      </c>
      <c r="U124" s="225" t="s">
        <v>98</v>
      </c>
      <c r="V124" s="225"/>
      <c r="W124" s="226" t="s">
        <v>11</v>
      </c>
      <c r="Z124" s="213" t="s">
        <v>240</v>
      </c>
      <c r="AA124" s="237">
        <f>IF(Z124=0,"N/A",(Z124-R124)/R124)</f>
        <v>0.13636363636363641</v>
      </c>
      <c r="AB124" s="214"/>
      <c r="AD124" s="227">
        <f t="shared" si="141"/>
        <v>48.4</v>
      </c>
      <c r="AE124" s="228" t="str">
        <f t="shared" si="142"/>
        <v>£55.00</v>
      </c>
      <c r="AF124" s="229">
        <f t="shared" si="143"/>
        <v>0.13636363636363641</v>
      </c>
      <c r="AG124" s="225" t="s">
        <v>98</v>
      </c>
      <c r="AH124" s="225"/>
      <c r="AI124" s="226" t="s">
        <v>11</v>
      </c>
    </row>
    <row r="125" spans="1:35" ht="28.5" x14ac:dyDescent="0.2">
      <c r="A125" s="441" t="s">
        <v>127</v>
      </c>
      <c r="B125" s="290"/>
      <c r="C125" s="442">
        <v>105</v>
      </c>
      <c r="D125" s="232">
        <v>105</v>
      </c>
      <c r="E125" s="233">
        <f t="shared" ref="E125" si="198">+(D125-C125)/C125</f>
        <v>0</v>
      </c>
      <c r="F125" s="234">
        <f t="shared" ref="F125" si="199">D125</f>
        <v>105</v>
      </c>
      <c r="G125" s="235">
        <v>108.2</v>
      </c>
      <c r="H125" s="233">
        <f t="shared" ref="H125" si="200">+(G125-F125)/F125</f>
        <v>3.0476190476190504E-2</v>
      </c>
      <c r="I125" s="378">
        <f>G125</f>
        <v>108.2</v>
      </c>
      <c r="J125" s="235">
        <f t="shared" ref="J125" si="201">ROUNDUP(I125*1.03,1)</f>
        <v>111.5</v>
      </c>
      <c r="K125" s="233">
        <f t="shared" ref="K125" si="202">+(J125-I125)/I125</f>
        <v>3.0499075785582228E-2</v>
      </c>
      <c r="L125" s="378">
        <f>J125</f>
        <v>111.5</v>
      </c>
      <c r="M125" s="235">
        <f t="shared" ref="M125" si="203">ROUNDUP(L125*1.03,1)</f>
        <v>114.89999999999999</v>
      </c>
      <c r="N125" s="233">
        <f t="shared" ref="N125" si="204">+(M125-L125)/L125</f>
        <v>3.049327354260082E-2</v>
      </c>
      <c r="O125" s="378">
        <f>M125</f>
        <v>114.89999999999999</v>
      </c>
      <c r="P125" s="235">
        <v>118.4</v>
      </c>
      <c r="Q125" s="233">
        <f t="shared" si="195"/>
        <v>3.0461270670148081E-2</v>
      </c>
      <c r="R125" s="235">
        <f>ROUNDUP(P125*1.1,1)</f>
        <v>130.29999999999998</v>
      </c>
      <c r="S125" s="236">
        <f t="shared" si="196"/>
        <v>143.4</v>
      </c>
      <c r="T125" s="233">
        <f t="shared" si="197"/>
        <v>0.10053722179585591</v>
      </c>
      <c r="U125" s="443" t="s">
        <v>98</v>
      </c>
      <c r="V125" s="443"/>
      <c r="W125" s="444" t="s">
        <v>11</v>
      </c>
      <c r="Z125" s="361">
        <v>152</v>
      </c>
      <c r="AA125" s="237">
        <f>IF(Z125=0,"N/A",(Z125-R125)/R125)</f>
        <v>0.1665387567152726</v>
      </c>
      <c r="AB125" s="445" t="s">
        <v>241</v>
      </c>
      <c r="AD125" s="227">
        <f t="shared" si="141"/>
        <v>130.29999999999998</v>
      </c>
      <c r="AE125" s="228">
        <f t="shared" si="142"/>
        <v>152</v>
      </c>
      <c r="AF125" s="229">
        <f t="shared" si="143"/>
        <v>0.1665387567152726</v>
      </c>
      <c r="AG125" s="443" t="s">
        <v>98</v>
      </c>
      <c r="AH125" s="443"/>
      <c r="AI125" s="444" t="s">
        <v>11</v>
      </c>
    </row>
    <row r="126" spans="1:35" x14ac:dyDescent="0.25">
      <c r="A126" s="289" t="s">
        <v>242</v>
      </c>
      <c r="B126" s="446"/>
      <c r="C126" s="447"/>
      <c r="D126" s="447"/>
      <c r="E126" s="448"/>
      <c r="F126" s="449"/>
      <c r="G126" s="450"/>
      <c r="H126" s="448"/>
      <c r="I126" s="449"/>
      <c r="J126" s="450"/>
      <c r="K126" s="448"/>
      <c r="L126" s="449"/>
      <c r="M126" s="450"/>
      <c r="N126" s="448"/>
      <c r="O126" s="253" t="s">
        <v>152</v>
      </c>
      <c r="P126" s="235">
        <v>50</v>
      </c>
      <c r="Q126" s="233"/>
      <c r="R126" s="235">
        <f>ROUNDUP(P126*1.1,1)</f>
        <v>55</v>
      </c>
      <c r="S126" s="236">
        <f t="shared" si="196"/>
        <v>60.5</v>
      </c>
      <c r="T126" s="233">
        <f t="shared" si="197"/>
        <v>0.1</v>
      </c>
      <c r="U126" s="254" t="s">
        <v>98</v>
      </c>
      <c r="V126" s="254"/>
      <c r="W126" s="255" t="s">
        <v>11</v>
      </c>
      <c r="X126" s="379"/>
      <c r="Z126" s="213" t="s">
        <v>243</v>
      </c>
      <c r="AA126" s="237">
        <f>IF(Z126=0,"N/A",(Z126-R126)/R126)</f>
        <v>0.18181818181818182</v>
      </c>
      <c r="AB126" s="214" t="s">
        <v>100</v>
      </c>
      <c r="AD126" s="227">
        <f t="shared" si="141"/>
        <v>55</v>
      </c>
      <c r="AE126" s="228" t="str">
        <f t="shared" si="142"/>
        <v>£65</v>
      </c>
      <c r="AF126" s="229">
        <f t="shared" si="143"/>
        <v>0.18181818181818182</v>
      </c>
      <c r="AG126" s="254" t="s">
        <v>98</v>
      </c>
      <c r="AH126" s="254"/>
      <c r="AI126" s="255" t="s">
        <v>11</v>
      </c>
    </row>
    <row r="127" spans="1:35" x14ac:dyDescent="0.25">
      <c r="A127" s="293"/>
      <c r="B127" s="451"/>
      <c r="C127" s="447"/>
      <c r="D127" s="447"/>
      <c r="E127" s="448"/>
      <c r="F127" s="452"/>
      <c r="G127" s="447"/>
      <c r="H127" s="448"/>
      <c r="I127" s="452"/>
      <c r="J127" s="447"/>
      <c r="K127" s="448"/>
      <c r="L127" s="452"/>
      <c r="M127" s="447"/>
      <c r="N127" s="448"/>
      <c r="O127" s="452"/>
      <c r="P127" s="447"/>
      <c r="Q127" s="233"/>
      <c r="R127" s="447"/>
      <c r="S127" s="453"/>
      <c r="T127" s="448"/>
      <c r="U127" s="454"/>
      <c r="V127" s="454"/>
      <c r="W127" s="455"/>
      <c r="Z127" s="213"/>
      <c r="AA127" s="237"/>
      <c r="AB127" s="214"/>
      <c r="AD127" s="227"/>
      <c r="AE127" s="228"/>
      <c r="AF127" s="229"/>
      <c r="AG127" s="454"/>
      <c r="AH127" s="454"/>
      <c r="AI127" s="455"/>
    </row>
    <row r="128" spans="1:35" ht="30" x14ac:dyDescent="0.25">
      <c r="A128" s="304" t="s">
        <v>244</v>
      </c>
      <c r="B128" s="305"/>
      <c r="C128" s="456"/>
      <c r="D128" s="335"/>
      <c r="E128" s="457"/>
      <c r="F128" s="456"/>
      <c r="G128" s="335"/>
      <c r="H128" s="457"/>
      <c r="I128" s="456"/>
      <c r="J128" s="335"/>
      <c r="K128" s="457"/>
      <c r="L128" s="456"/>
      <c r="M128" s="335"/>
      <c r="N128" s="457"/>
      <c r="O128" s="456"/>
      <c r="P128" s="335"/>
      <c r="Q128" s="233"/>
      <c r="R128" s="335"/>
      <c r="S128" s="458"/>
      <c r="T128" s="457"/>
      <c r="U128" s="459"/>
      <c r="V128" s="459"/>
      <c r="W128" s="460"/>
      <c r="Z128" s="213"/>
      <c r="AA128" s="237"/>
      <c r="AB128" s="214"/>
      <c r="AD128" s="227"/>
      <c r="AE128" s="228"/>
      <c r="AF128" s="229"/>
      <c r="AG128" s="459"/>
      <c r="AH128" s="459"/>
      <c r="AI128" s="460"/>
    </row>
    <row r="129" spans="1:35" x14ac:dyDescent="0.25">
      <c r="A129" s="289" t="s">
        <v>245</v>
      </c>
      <c r="B129" s="290"/>
      <c r="C129" s="252"/>
      <c r="D129" s="232"/>
      <c r="E129" s="300"/>
      <c r="F129" s="461"/>
      <c r="G129" s="241"/>
      <c r="H129" s="462"/>
      <c r="I129" s="461"/>
      <c r="J129" s="241"/>
      <c r="K129" s="462"/>
      <c r="L129" s="461"/>
      <c r="M129" s="241"/>
      <c r="N129" s="462"/>
      <c r="O129" s="461"/>
      <c r="P129" s="241"/>
      <c r="Q129" s="233"/>
      <c r="R129" s="241"/>
      <c r="S129" s="463"/>
      <c r="T129" s="462"/>
      <c r="U129" s="254"/>
      <c r="V129" s="254"/>
      <c r="W129" s="464"/>
      <c r="Z129" s="213"/>
      <c r="AA129" s="237"/>
      <c r="AB129" s="465"/>
      <c r="AD129" s="227"/>
      <c r="AE129" s="228"/>
      <c r="AF129" s="229"/>
      <c r="AG129" s="254"/>
      <c r="AH129" s="254"/>
      <c r="AI129" s="464"/>
    </row>
    <row r="130" spans="1:35" x14ac:dyDescent="0.25">
      <c r="A130" s="289" t="s">
        <v>246</v>
      </c>
      <c r="B130" s="290"/>
      <c r="C130" s="253" t="s">
        <v>39</v>
      </c>
      <c r="D130" s="252">
        <v>95</v>
      </c>
      <c r="E130" s="466"/>
      <c r="F130" s="253">
        <f t="shared" ref="F130:F138" si="205">D130</f>
        <v>95</v>
      </c>
      <c r="G130" s="235">
        <v>100</v>
      </c>
      <c r="H130" s="233">
        <f t="shared" ref="H130:H138" si="206">+(G130-F130)/F130</f>
        <v>5.2631578947368418E-2</v>
      </c>
      <c r="I130" s="378">
        <f t="shared" ref="I130:I138" si="207">G130</f>
        <v>100</v>
      </c>
      <c r="J130" s="235">
        <v>105</v>
      </c>
      <c r="K130" s="233">
        <f t="shared" ref="K130:K138" si="208">+(J130-I130)/I130</f>
        <v>0.05</v>
      </c>
      <c r="L130" s="378">
        <f t="shared" ref="L130:L138" si="209">J130</f>
        <v>105</v>
      </c>
      <c r="M130" s="235">
        <v>110</v>
      </c>
      <c r="N130" s="233">
        <f t="shared" ref="N130:N138" si="210">+(M130-L130)/L130</f>
        <v>4.7619047619047616E-2</v>
      </c>
      <c r="O130" s="378">
        <f t="shared" ref="O130:O138" si="211">M130</f>
        <v>110</v>
      </c>
      <c r="P130" s="235">
        <v>125</v>
      </c>
      <c r="Q130" s="233">
        <f t="shared" si="195"/>
        <v>0.13636363636363635</v>
      </c>
      <c r="R130" s="235">
        <f t="shared" ref="R130:R138" si="212">ROUNDUP(P130*1.1,1)</f>
        <v>137.5</v>
      </c>
      <c r="S130" s="236">
        <f t="shared" ref="S130:S138" si="213">ROUNDUP(R130*1.1,1)</f>
        <v>151.29999999999998</v>
      </c>
      <c r="T130" s="467">
        <f t="shared" ref="T130:T138" si="214">+(S130-R130)/R130</f>
        <v>0.10036363636363624</v>
      </c>
      <c r="U130" s="468" t="s">
        <v>98</v>
      </c>
      <c r="V130" s="468"/>
      <c r="W130" s="429" t="s">
        <v>106</v>
      </c>
      <c r="Z130" s="469" t="s">
        <v>247</v>
      </c>
      <c r="AA130" s="470">
        <f t="shared" ref="AA130:AA138" si="215">IF(Z130=0,"N/A",(Z130-R130)/R130)</f>
        <v>1.8181818181818181E-2</v>
      </c>
      <c r="AB130" s="465" t="s">
        <v>248</v>
      </c>
      <c r="AD130" s="227">
        <f t="shared" si="141"/>
        <v>137.5</v>
      </c>
      <c r="AE130" s="228" t="str">
        <f t="shared" si="142"/>
        <v>£140</v>
      </c>
      <c r="AF130" s="229">
        <f t="shared" si="143"/>
        <v>1.8181818181818181E-2</v>
      </c>
      <c r="AG130" s="468" t="s">
        <v>98</v>
      </c>
      <c r="AH130" s="468"/>
      <c r="AI130" s="226" t="s">
        <v>106</v>
      </c>
    </row>
    <row r="131" spans="1:35" x14ac:dyDescent="0.25">
      <c r="A131" s="289" t="s">
        <v>249</v>
      </c>
      <c r="B131" s="290"/>
      <c r="C131" s="253" t="s">
        <v>39</v>
      </c>
      <c r="D131" s="252">
        <v>130</v>
      </c>
      <c r="E131" s="466"/>
      <c r="F131" s="253">
        <f t="shared" si="205"/>
        <v>130</v>
      </c>
      <c r="G131" s="235">
        <v>135</v>
      </c>
      <c r="H131" s="233">
        <f t="shared" si="206"/>
        <v>3.8461538461538464E-2</v>
      </c>
      <c r="I131" s="378">
        <f t="shared" si="207"/>
        <v>135</v>
      </c>
      <c r="J131" s="235">
        <v>140</v>
      </c>
      <c r="K131" s="233">
        <f t="shared" si="208"/>
        <v>3.7037037037037035E-2</v>
      </c>
      <c r="L131" s="378">
        <f t="shared" si="209"/>
        <v>140</v>
      </c>
      <c r="M131" s="235">
        <v>150</v>
      </c>
      <c r="N131" s="233">
        <f t="shared" si="210"/>
        <v>7.1428571428571425E-2</v>
      </c>
      <c r="O131" s="378">
        <f t="shared" si="211"/>
        <v>150</v>
      </c>
      <c r="P131" s="235">
        <v>170</v>
      </c>
      <c r="Q131" s="233">
        <f t="shared" si="195"/>
        <v>0.13333333333333333</v>
      </c>
      <c r="R131" s="235">
        <f t="shared" si="212"/>
        <v>187</v>
      </c>
      <c r="S131" s="236">
        <f t="shared" si="213"/>
        <v>205.7</v>
      </c>
      <c r="T131" s="467">
        <f t="shared" si="214"/>
        <v>9.9999999999999936E-2</v>
      </c>
      <c r="U131" s="468" t="s">
        <v>98</v>
      </c>
      <c r="V131" s="468"/>
      <c r="W131" s="429" t="s">
        <v>106</v>
      </c>
      <c r="Z131" s="469" t="s">
        <v>250</v>
      </c>
      <c r="AA131" s="470">
        <f t="shared" si="215"/>
        <v>1.6042780748663103E-2</v>
      </c>
      <c r="AB131" s="465"/>
      <c r="AD131" s="227">
        <f t="shared" si="141"/>
        <v>187</v>
      </c>
      <c r="AE131" s="228" t="str">
        <f t="shared" si="142"/>
        <v>£190</v>
      </c>
      <c r="AF131" s="229">
        <f t="shared" si="143"/>
        <v>1.6042780748663103E-2</v>
      </c>
      <c r="AG131" s="468" t="s">
        <v>98</v>
      </c>
      <c r="AH131" s="468"/>
      <c r="AI131" s="226" t="s">
        <v>106</v>
      </c>
    </row>
    <row r="132" spans="1:35" x14ac:dyDescent="0.25">
      <c r="A132" s="289" t="s">
        <v>251</v>
      </c>
      <c r="B132" s="290"/>
      <c r="C132" s="253" t="s">
        <v>39</v>
      </c>
      <c r="D132" s="252">
        <v>200</v>
      </c>
      <c r="E132" s="466"/>
      <c r="F132" s="253">
        <f t="shared" si="205"/>
        <v>200</v>
      </c>
      <c r="G132" s="235">
        <v>205</v>
      </c>
      <c r="H132" s="233">
        <f t="shared" si="206"/>
        <v>2.5000000000000001E-2</v>
      </c>
      <c r="I132" s="378">
        <f t="shared" si="207"/>
        <v>205</v>
      </c>
      <c r="J132" s="235">
        <v>210</v>
      </c>
      <c r="K132" s="233">
        <f t="shared" si="208"/>
        <v>2.4390243902439025E-2</v>
      </c>
      <c r="L132" s="378">
        <f t="shared" si="209"/>
        <v>210</v>
      </c>
      <c r="M132" s="235">
        <v>220</v>
      </c>
      <c r="N132" s="233">
        <f t="shared" si="210"/>
        <v>4.7619047619047616E-2</v>
      </c>
      <c r="O132" s="378">
        <f t="shared" si="211"/>
        <v>220</v>
      </c>
      <c r="P132" s="235">
        <v>250</v>
      </c>
      <c r="Q132" s="233">
        <f t="shared" si="195"/>
        <v>0.13636363636363635</v>
      </c>
      <c r="R132" s="235">
        <f t="shared" si="212"/>
        <v>275</v>
      </c>
      <c r="S132" s="236">
        <f t="shared" si="213"/>
        <v>302.5</v>
      </c>
      <c r="T132" s="467">
        <f t="shared" si="214"/>
        <v>0.1</v>
      </c>
      <c r="U132" s="468" t="s">
        <v>98</v>
      </c>
      <c r="V132" s="468"/>
      <c r="W132" s="429" t="s">
        <v>106</v>
      </c>
      <c r="Z132" s="469" t="s">
        <v>252</v>
      </c>
      <c r="AA132" s="470">
        <f t="shared" si="215"/>
        <v>1.8181818181818181E-2</v>
      </c>
      <c r="AB132" s="465"/>
      <c r="AD132" s="227">
        <f t="shared" si="141"/>
        <v>275</v>
      </c>
      <c r="AE132" s="228" t="str">
        <f t="shared" si="142"/>
        <v>£280</v>
      </c>
      <c r="AF132" s="229">
        <f t="shared" si="143"/>
        <v>1.8181818181818181E-2</v>
      </c>
      <c r="AG132" s="468" t="s">
        <v>98</v>
      </c>
      <c r="AH132" s="468"/>
      <c r="AI132" s="226" t="s">
        <v>106</v>
      </c>
    </row>
    <row r="133" spans="1:35" x14ac:dyDescent="0.25">
      <c r="A133" s="289" t="s">
        <v>253</v>
      </c>
      <c r="B133" s="290"/>
      <c r="C133" s="253" t="s">
        <v>39</v>
      </c>
      <c r="D133" s="252">
        <v>255</v>
      </c>
      <c r="E133" s="466"/>
      <c r="F133" s="253">
        <f t="shared" si="205"/>
        <v>255</v>
      </c>
      <c r="G133" s="235">
        <v>265</v>
      </c>
      <c r="H133" s="233">
        <f t="shared" si="206"/>
        <v>3.9215686274509803E-2</v>
      </c>
      <c r="I133" s="378">
        <f t="shared" si="207"/>
        <v>265</v>
      </c>
      <c r="J133" s="235">
        <v>270</v>
      </c>
      <c r="K133" s="233">
        <f t="shared" si="208"/>
        <v>1.8867924528301886E-2</v>
      </c>
      <c r="L133" s="378">
        <f t="shared" si="209"/>
        <v>270</v>
      </c>
      <c r="M133" s="235">
        <v>285</v>
      </c>
      <c r="N133" s="233">
        <f t="shared" si="210"/>
        <v>5.5555555555555552E-2</v>
      </c>
      <c r="O133" s="378">
        <f t="shared" si="211"/>
        <v>285</v>
      </c>
      <c r="P133" s="235">
        <v>325</v>
      </c>
      <c r="Q133" s="233">
        <f t="shared" si="195"/>
        <v>0.14035087719298245</v>
      </c>
      <c r="R133" s="235">
        <f t="shared" si="212"/>
        <v>357.5</v>
      </c>
      <c r="S133" s="236">
        <f t="shared" si="213"/>
        <v>393.3</v>
      </c>
      <c r="T133" s="467">
        <f t="shared" si="214"/>
        <v>0.10013986013986018</v>
      </c>
      <c r="U133" s="468" t="s">
        <v>98</v>
      </c>
      <c r="V133" s="468"/>
      <c r="W133" s="429" t="s">
        <v>106</v>
      </c>
      <c r="Z133" s="469" t="s">
        <v>254</v>
      </c>
      <c r="AA133" s="470">
        <f t="shared" si="215"/>
        <v>2.097902097902098E-2</v>
      </c>
      <c r="AB133" s="465"/>
      <c r="AD133" s="227">
        <f t="shared" si="141"/>
        <v>357.5</v>
      </c>
      <c r="AE133" s="228" t="str">
        <f t="shared" si="142"/>
        <v>£365</v>
      </c>
      <c r="AF133" s="229">
        <f t="shared" si="143"/>
        <v>2.097902097902098E-2</v>
      </c>
      <c r="AG133" s="468" t="s">
        <v>98</v>
      </c>
      <c r="AH133" s="468"/>
      <c r="AI133" s="226" t="s">
        <v>106</v>
      </c>
    </row>
    <row r="134" spans="1:35" x14ac:dyDescent="0.25">
      <c r="A134" s="289" t="s">
        <v>255</v>
      </c>
      <c r="B134" s="290"/>
      <c r="C134" s="253" t="s">
        <v>39</v>
      </c>
      <c r="D134" s="252">
        <v>330</v>
      </c>
      <c r="E134" s="466"/>
      <c r="F134" s="253">
        <f t="shared" si="205"/>
        <v>330</v>
      </c>
      <c r="G134" s="235">
        <v>340</v>
      </c>
      <c r="H134" s="233">
        <f t="shared" si="206"/>
        <v>3.0303030303030304E-2</v>
      </c>
      <c r="I134" s="378">
        <f t="shared" si="207"/>
        <v>340</v>
      </c>
      <c r="J134" s="235">
        <v>345</v>
      </c>
      <c r="K134" s="233">
        <f t="shared" si="208"/>
        <v>1.4705882352941176E-2</v>
      </c>
      <c r="L134" s="378">
        <f t="shared" si="209"/>
        <v>345</v>
      </c>
      <c r="M134" s="235">
        <v>365</v>
      </c>
      <c r="N134" s="233">
        <f t="shared" si="210"/>
        <v>5.7971014492753624E-2</v>
      </c>
      <c r="O134" s="378">
        <f t="shared" si="211"/>
        <v>365</v>
      </c>
      <c r="P134" s="235">
        <v>415</v>
      </c>
      <c r="Q134" s="233">
        <f t="shared" si="195"/>
        <v>0.13698630136986301</v>
      </c>
      <c r="R134" s="235">
        <f t="shared" si="212"/>
        <v>456.5</v>
      </c>
      <c r="S134" s="236">
        <f t="shared" si="213"/>
        <v>502.20000000000005</v>
      </c>
      <c r="T134" s="467">
        <f t="shared" si="214"/>
        <v>0.10010952902519178</v>
      </c>
      <c r="U134" s="468" t="s">
        <v>98</v>
      </c>
      <c r="V134" s="468"/>
      <c r="W134" s="429" t="s">
        <v>106</v>
      </c>
      <c r="Z134" s="469" t="s">
        <v>256</v>
      </c>
      <c r="AA134" s="470">
        <f t="shared" si="215"/>
        <v>1.8619934282584884E-2</v>
      </c>
      <c r="AB134" s="465"/>
      <c r="AD134" s="227">
        <f t="shared" si="141"/>
        <v>456.5</v>
      </c>
      <c r="AE134" s="228" t="str">
        <f t="shared" si="142"/>
        <v>£465</v>
      </c>
      <c r="AF134" s="229">
        <f t="shared" si="143"/>
        <v>1.8619934282584884E-2</v>
      </c>
      <c r="AG134" s="468" t="s">
        <v>98</v>
      </c>
      <c r="AH134" s="468"/>
      <c r="AI134" s="226" t="s">
        <v>106</v>
      </c>
    </row>
    <row r="135" spans="1:35" x14ac:dyDescent="0.25">
      <c r="A135" s="289" t="s">
        <v>257</v>
      </c>
      <c r="B135" s="290"/>
      <c r="C135" s="253" t="s">
        <v>39</v>
      </c>
      <c r="D135" s="252">
        <v>390</v>
      </c>
      <c r="E135" s="466"/>
      <c r="F135" s="253">
        <f t="shared" si="205"/>
        <v>390</v>
      </c>
      <c r="G135" s="235">
        <v>400</v>
      </c>
      <c r="H135" s="233">
        <f t="shared" si="206"/>
        <v>2.564102564102564E-2</v>
      </c>
      <c r="I135" s="378">
        <f t="shared" si="207"/>
        <v>400</v>
      </c>
      <c r="J135" s="235">
        <v>405</v>
      </c>
      <c r="K135" s="233">
        <f t="shared" si="208"/>
        <v>1.2500000000000001E-2</v>
      </c>
      <c r="L135" s="378">
        <f t="shared" si="209"/>
        <v>405</v>
      </c>
      <c r="M135" s="235">
        <v>425</v>
      </c>
      <c r="N135" s="233">
        <f t="shared" si="210"/>
        <v>4.9382716049382713E-2</v>
      </c>
      <c r="O135" s="378">
        <f t="shared" si="211"/>
        <v>425</v>
      </c>
      <c r="P135" s="235">
        <v>480</v>
      </c>
      <c r="Q135" s="233">
        <f t="shared" si="195"/>
        <v>0.12941176470588237</v>
      </c>
      <c r="R135" s="235">
        <f t="shared" si="212"/>
        <v>528</v>
      </c>
      <c r="S135" s="236">
        <f t="shared" si="213"/>
        <v>580.79999999999995</v>
      </c>
      <c r="T135" s="467">
        <f t="shared" si="214"/>
        <v>9.9999999999999908E-2</v>
      </c>
      <c r="U135" s="468" t="s">
        <v>98</v>
      </c>
      <c r="V135" s="468"/>
      <c r="W135" s="429" t="s">
        <v>106</v>
      </c>
      <c r="Z135" s="469" t="s">
        <v>258</v>
      </c>
      <c r="AA135" s="470">
        <f t="shared" si="215"/>
        <v>1.3257575757575758E-2</v>
      </c>
      <c r="AB135" s="465"/>
      <c r="AD135" s="227">
        <f t="shared" si="141"/>
        <v>528</v>
      </c>
      <c r="AE135" s="228" t="str">
        <f t="shared" si="142"/>
        <v>£535</v>
      </c>
      <c r="AF135" s="229">
        <f t="shared" si="143"/>
        <v>1.3257575757575758E-2</v>
      </c>
      <c r="AG135" s="468" t="s">
        <v>98</v>
      </c>
      <c r="AH135" s="468"/>
      <c r="AI135" s="226" t="s">
        <v>106</v>
      </c>
    </row>
    <row r="136" spans="1:35" x14ac:dyDescent="0.25">
      <c r="A136" s="289" t="s">
        <v>259</v>
      </c>
      <c r="B136" s="290"/>
      <c r="C136" s="253" t="s">
        <v>39</v>
      </c>
      <c r="D136" s="252">
        <v>390</v>
      </c>
      <c r="E136" s="466"/>
      <c r="F136" s="253">
        <f t="shared" si="205"/>
        <v>390</v>
      </c>
      <c r="G136" s="235">
        <v>400</v>
      </c>
      <c r="H136" s="233">
        <f t="shared" si="206"/>
        <v>2.564102564102564E-2</v>
      </c>
      <c r="I136" s="378">
        <f t="shared" si="207"/>
        <v>400</v>
      </c>
      <c r="J136" s="235">
        <v>405</v>
      </c>
      <c r="K136" s="233">
        <f t="shared" si="208"/>
        <v>1.2500000000000001E-2</v>
      </c>
      <c r="L136" s="378">
        <f t="shared" si="209"/>
        <v>405</v>
      </c>
      <c r="M136" s="235">
        <v>425</v>
      </c>
      <c r="N136" s="233">
        <f t="shared" si="210"/>
        <v>4.9382716049382713E-2</v>
      </c>
      <c r="O136" s="378">
        <f t="shared" si="211"/>
        <v>425</v>
      </c>
      <c r="P136" s="235">
        <v>480</v>
      </c>
      <c r="Q136" s="233">
        <f t="shared" si="195"/>
        <v>0.12941176470588237</v>
      </c>
      <c r="R136" s="235">
        <f t="shared" si="212"/>
        <v>528</v>
      </c>
      <c r="S136" s="236">
        <f t="shared" si="213"/>
        <v>580.79999999999995</v>
      </c>
      <c r="T136" s="467">
        <f t="shared" si="214"/>
        <v>9.9999999999999908E-2</v>
      </c>
      <c r="U136" s="468" t="s">
        <v>98</v>
      </c>
      <c r="V136" s="468"/>
      <c r="W136" s="429" t="s">
        <v>106</v>
      </c>
      <c r="Z136" s="469" t="s">
        <v>258</v>
      </c>
      <c r="AA136" s="470">
        <f t="shared" si="215"/>
        <v>1.3257575757575758E-2</v>
      </c>
      <c r="AB136" s="465"/>
      <c r="AD136" s="227">
        <f t="shared" si="141"/>
        <v>528</v>
      </c>
      <c r="AE136" s="228" t="str">
        <f t="shared" si="142"/>
        <v>£535</v>
      </c>
      <c r="AF136" s="229">
        <f t="shared" si="143"/>
        <v>1.3257575757575758E-2</v>
      </c>
      <c r="AG136" s="468" t="s">
        <v>98</v>
      </c>
      <c r="AH136" s="468"/>
      <c r="AI136" s="226" t="s">
        <v>106</v>
      </c>
    </row>
    <row r="137" spans="1:35" x14ac:dyDescent="0.25">
      <c r="A137" s="289" t="s">
        <v>260</v>
      </c>
      <c r="B137" s="290"/>
      <c r="C137" s="253" t="s">
        <v>39</v>
      </c>
      <c r="D137" s="252">
        <v>665</v>
      </c>
      <c r="E137" s="466"/>
      <c r="F137" s="253">
        <f t="shared" si="205"/>
        <v>665</v>
      </c>
      <c r="G137" s="235">
        <v>680</v>
      </c>
      <c r="H137" s="233">
        <f t="shared" si="206"/>
        <v>2.2556390977443608E-2</v>
      </c>
      <c r="I137" s="378">
        <f t="shared" si="207"/>
        <v>680</v>
      </c>
      <c r="J137" s="235">
        <v>690</v>
      </c>
      <c r="K137" s="233">
        <f t="shared" si="208"/>
        <v>1.4705882352941176E-2</v>
      </c>
      <c r="L137" s="378">
        <f t="shared" si="209"/>
        <v>690</v>
      </c>
      <c r="M137" s="235">
        <v>725</v>
      </c>
      <c r="N137" s="233">
        <f t="shared" si="210"/>
        <v>5.0724637681159424E-2</v>
      </c>
      <c r="O137" s="378">
        <f t="shared" si="211"/>
        <v>725</v>
      </c>
      <c r="P137" s="235">
        <v>820</v>
      </c>
      <c r="Q137" s="233">
        <f t="shared" si="195"/>
        <v>0.1310344827586207</v>
      </c>
      <c r="R137" s="235">
        <f t="shared" si="212"/>
        <v>902</v>
      </c>
      <c r="S137" s="236">
        <f t="shared" si="213"/>
        <v>992.2</v>
      </c>
      <c r="T137" s="467">
        <f t="shared" si="214"/>
        <v>0.10000000000000005</v>
      </c>
      <c r="U137" s="468" t="s">
        <v>98</v>
      </c>
      <c r="V137" s="468"/>
      <c r="W137" s="429" t="s">
        <v>106</v>
      </c>
      <c r="Z137" s="469" t="s">
        <v>261</v>
      </c>
      <c r="AA137" s="470">
        <f t="shared" si="215"/>
        <v>1.4412416851441241E-2</v>
      </c>
      <c r="AB137" s="465"/>
      <c r="AD137" s="227">
        <f t="shared" si="141"/>
        <v>902</v>
      </c>
      <c r="AE137" s="228" t="str">
        <f t="shared" si="142"/>
        <v>£915</v>
      </c>
      <c r="AF137" s="229">
        <f t="shared" si="143"/>
        <v>1.4412416851441241E-2</v>
      </c>
      <c r="AG137" s="468" t="s">
        <v>98</v>
      </c>
      <c r="AH137" s="468"/>
      <c r="AI137" s="226" t="s">
        <v>106</v>
      </c>
    </row>
    <row r="138" spans="1:35" x14ac:dyDescent="0.25">
      <c r="A138" s="289" t="s">
        <v>262</v>
      </c>
      <c r="B138" s="290"/>
      <c r="C138" s="253" t="s">
        <v>39</v>
      </c>
      <c r="D138" s="252">
        <v>65</v>
      </c>
      <c r="E138" s="466"/>
      <c r="F138" s="253">
        <f t="shared" si="205"/>
        <v>65</v>
      </c>
      <c r="G138" s="235">
        <v>70</v>
      </c>
      <c r="H138" s="233">
        <f t="shared" si="206"/>
        <v>7.6923076923076927E-2</v>
      </c>
      <c r="I138" s="378">
        <f t="shared" si="207"/>
        <v>70</v>
      </c>
      <c r="J138" s="235">
        <v>75</v>
      </c>
      <c r="K138" s="233">
        <f t="shared" si="208"/>
        <v>7.1428571428571425E-2</v>
      </c>
      <c r="L138" s="378">
        <f t="shared" si="209"/>
        <v>75</v>
      </c>
      <c r="M138" s="235">
        <v>80</v>
      </c>
      <c r="N138" s="233">
        <f t="shared" si="210"/>
        <v>6.6666666666666666E-2</v>
      </c>
      <c r="O138" s="378">
        <f t="shared" si="211"/>
        <v>80</v>
      </c>
      <c r="P138" s="235">
        <v>95</v>
      </c>
      <c r="Q138" s="233">
        <f t="shared" si="195"/>
        <v>0.1875</v>
      </c>
      <c r="R138" s="235">
        <f t="shared" si="212"/>
        <v>104.5</v>
      </c>
      <c r="S138" s="236">
        <f t="shared" si="213"/>
        <v>115</v>
      </c>
      <c r="T138" s="467">
        <f t="shared" si="214"/>
        <v>0.10047846889952153</v>
      </c>
      <c r="U138" s="468" t="s">
        <v>98</v>
      </c>
      <c r="V138" s="468"/>
      <c r="W138" s="429" t="s">
        <v>106</v>
      </c>
      <c r="Z138" s="469" t="s">
        <v>263</v>
      </c>
      <c r="AA138" s="470">
        <f t="shared" si="215"/>
        <v>5.2631578947368418E-2</v>
      </c>
      <c r="AB138" s="465"/>
      <c r="AD138" s="227">
        <f t="shared" si="141"/>
        <v>104.5</v>
      </c>
      <c r="AE138" s="228" t="str">
        <f t="shared" si="142"/>
        <v>£110</v>
      </c>
      <c r="AF138" s="229">
        <f t="shared" si="143"/>
        <v>5.2631578947368418E-2</v>
      </c>
      <c r="AG138" s="468" t="s">
        <v>98</v>
      </c>
      <c r="AH138" s="468"/>
      <c r="AI138" s="226" t="s">
        <v>106</v>
      </c>
    </row>
    <row r="139" spans="1:35" x14ac:dyDescent="0.25">
      <c r="A139" s="471"/>
      <c r="B139" s="275"/>
      <c r="C139" s="472"/>
      <c r="D139" s="276"/>
      <c r="E139" s="371"/>
      <c r="F139" s="452"/>
      <c r="G139" s="447"/>
      <c r="H139" s="473"/>
      <c r="I139" s="452"/>
      <c r="J139" s="447"/>
      <c r="K139" s="473"/>
      <c r="L139" s="452"/>
      <c r="M139" s="447"/>
      <c r="N139" s="473"/>
      <c r="O139" s="452"/>
      <c r="P139" s="447"/>
      <c r="Q139" s="233"/>
      <c r="R139" s="474"/>
      <c r="S139" s="475"/>
      <c r="T139" s="473"/>
      <c r="U139" s="476"/>
      <c r="V139" s="476"/>
      <c r="W139" s="477"/>
      <c r="Z139" s="213"/>
      <c r="AA139" s="237"/>
      <c r="AB139" s="214"/>
      <c r="AD139" s="227"/>
      <c r="AE139" s="228"/>
      <c r="AF139" s="229"/>
      <c r="AG139" s="476"/>
      <c r="AH139" s="476"/>
      <c r="AI139" s="477"/>
    </row>
    <row r="140" spans="1:35" ht="15" x14ac:dyDescent="0.25">
      <c r="A140" s="324" t="s">
        <v>264</v>
      </c>
      <c r="B140" s="325"/>
      <c r="C140" s="478"/>
      <c r="D140" s="479"/>
      <c r="E140" s="480"/>
      <c r="F140" s="253">
        <v>98</v>
      </c>
      <c r="G140" s="253">
        <v>215</v>
      </c>
      <c r="H140" s="336">
        <f t="shared" ref="H140:H151" si="216">+(G140-F140)/F140</f>
        <v>1.1938775510204083</v>
      </c>
      <c r="I140" s="378">
        <f t="shared" ref="I140:I151" si="217">G140</f>
        <v>215</v>
      </c>
      <c r="J140" s="235">
        <f t="shared" ref="J140:J151" si="218">ROUNDUP(I140*1.03,1)</f>
        <v>221.5</v>
      </c>
      <c r="K140" s="233">
        <f t="shared" ref="K140:K151" si="219">+(J140-I140)/I140</f>
        <v>3.0232558139534883E-2</v>
      </c>
      <c r="L140" s="378">
        <f t="shared" ref="L140:L151" si="220">J140</f>
        <v>221.5</v>
      </c>
      <c r="M140" s="235">
        <f t="shared" ref="M140:M151" si="221">ROUNDUP(L140*1.03,1)</f>
        <v>228.2</v>
      </c>
      <c r="N140" s="233">
        <f t="shared" ref="N140:N151" si="222">+(M140-L140)/L140</f>
        <v>3.0248306997742613E-2</v>
      </c>
      <c r="O140" s="378">
        <f t="shared" ref="O140:O151" si="223">M140</f>
        <v>228.2</v>
      </c>
      <c r="P140" s="235">
        <v>251.1</v>
      </c>
      <c r="Q140" s="233">
        <f t="shared" si="195"/>
        <v>0.10035056967572308</v>
      </c>
      <c r="R140" s="235">
        <f t="shared" ref="R140:R160" si="224">ROUNDUP(P140*1.1,1)</f>
        <v>276.3</v>
      </c>
      <c r="S140" s="236">
        <f t="shared" ref="S140:S160" si="225">ROUNDUP(R140*1.1,1)</f>
        <v>304</v>
      </c>
      <c r="T140" s="233">
        <f t="shared" ref="T140:T160" si="226">+(S140-R140)/R140</f>
        <v>0.10025334781035103</v>
      </c>
      <c r="U140" s="225" t="s">
        <v>98</v>
      </c>
      <c r="V140" s="225" t="s">
        <v>265</v>
      </c>
      <c r="W140" s="226" t="s">
        <v>11</v>
      </c>
      <c r="Z140" s="213">
        <v>305</v>
      </c>
      <c r="AA140" s="237">
        <f t="shared" ref="AA140:AA160" si="227">IF(Z140=0,"N/A",(Z140-R140)/R140)</f>
        <v>0.1038726022439377</v>
      </c>
      <c r="AB140" s="214" t="s">
        <v>266</v>
      </c>
      <c r="AD140" s="227">
        <f t="shared" si="141"/>
        <v>276.3</v>
      </c>
      <c r="AE140" s="228">
        <f t="shared" si="142"/>
        <v>305</v>
      </c>
      <c r="AF140" s="229">
        <f t="shared" si="143"/>
        <v>0.1038726022439377</v>
      </c>
      <c r="AG140" s="225" t="s">
        <v>98</v>
      </c>
      <c r="AH140" s="225" t="s">
        <v>265</v>
      </c>
      <c r="AI140" s="226" t="s">
        <v>11</v>
      </c>
    </row>
    <row r="141" spans="1:35" x14ac:dyDescent="0.25">
      <c r="A141" s="324" t="s">
        <v>267</v>
      </c>
      <c r="B141" s="325"/>
      <c r="C141" s="222">
        <v>95</v>
      </c>
      <c r="D141" s="232">
        <v>98</v>
      </c>
      <c r="E141" s="233">
        <f t="shared" ref="E141:E151" si="228">+(D141-C141)/C141</f>
        <v>3.1578947368421054E-2</v>
      </c>
      <c r="F141" s="481">
        <f t="shared" ref="F141:F151" si="229">D141</f>
        <v>98</v>
      </c>
      <c r="G141" s="482">
        <v>100</v>
      </c>
      <c r="H141" s="336">
        <f t="shared" si="216"/>
        <v>2.0408163265306121E-2</v>
      </c>
      <c r="I141" s="378">
        <f t="shared" si="217"/>
        <v>100</v>
      </c>
      <c r="J141" s="235">
        <f t="shared" si="218"/>
        <v>103</v>
      </c>
      <c r="K141" s="233">
        <f t="shared" si="219"/>
        <v>0.03</v>
      </c>
      <c r="L141" s="378">
        <f t="shared" si="220"/>
        <v>103</v>
      </c>
      <c r="M141" s="235">
        <f t="shared" si="221"/>
        <v>106.1</v>
      </c>
      <c r="N141" s="233">
        <f t="shared" si="222"/>
        <v>3.0097087378640721E-2</v>
      </c>
      <c r="O141" s="378">
        <f t="shared" si="223"/>
        <v>106.1</v>
      </c>
      <c r="P141" s="235">
        <v>116.8</v>
      </c>
      <c r="Q141" s="233">
        <f t="shared" si="195"/>
        <v>0.10084825636192275</v>
      </c>
      <c r="R141" s="235">
        <f t="shared" si="224"/>
        <v>128.5</v>
      </c>
      <c r="S141" s="236">
        <f t="shared" si="225"/>
        <v>141.4</v>
      </c>
      <c r="T141" s="233">
        <f t="shared" si="226"/>
        <v>0.1003891050583658</v>
      </c>
      <c r="U141" s="225" t="s">
        <v>98</v>
      </c>
      <c r="V141" s="225" t="s">
        <v>265</v>
      </c>
      <c r="W141" s="226" t="s">
        <v>11</v>
      </c>
      <c r="Z141" s="213">
        <v>145</v>
      </c>
      <c r="AA141" s="237">
        <f t="shared" si="227"/>
        <v>0.12840466926070038</v>
      </c>
      <c r="AB141" s="214" t="s">
        <v>266</v>
      </c>
      <c r="AD141" s="227">
        <f t="shared" si="141"/>
        <v>128.5</v>
      </c>
      <c r="AE141" s="228">
        <f t="shared" si="142"/>
        <v>145</v>
      </c>
      <c r="AF141" s="229">
        <f t="shared" si="143"/>
        <v>0.12840466926070038</v>
      </c>
      <c r="AG141" s="225" t="s">
        <v>98</v>
      </c>
      <c r="AH141" s="225" t="s">
        <v>265</v>
      </c>
      <c r="AI141" s="226" t="s">
        <v>11</v>
      </c>
    </row>
    <row r="142" spans="1:35" x14ac:dyDescent="0.25">
      <c r="A142" s="324" t="s">
        <v>268</v>
      </c>
      <c r="B142" s="325"/>
      <c r="C142" s="222"/>
      <c r="D142" s="232"/>
      <c r="E142" s="233"/>
      <c r="F142" s="253">
        <v>67</v>
      </c>
      <c r="G142" s="483">
        <v>125</v>
      </c>
      <c r="H142" s="336">
        <f t="shared" si="216"/>
        <v>0.86567164179104472</v>
      </c>
      <c r="I142" s="378">
        <f t="shared" si="217"/>
        <v>125</v>
      </c>
      <c r="J142" s="235">
        <f t="shared" si="218"/>
        <v>128.79999999999998</v>
      </c>
      <c r="K142" s="233">
        <f t="shared" si="219"/>
        <v>3.0399999999999865E-2</v>
      </c>
      <c r="L142" s="378">
        <f t="shared" si="220"/>
        <v>128.79999999999998</v>
      </c>
      <c r="M142" s="235">
        <f t="shared" si="221"/>
        <v>132.69999999999999</v>
      </c>
      <c r="N142" s="233">
        <f t="shared" si="222"/>
        <v>3.0279503105590109E-2</v>
      </c>
      <c r="O142" s="378">
        <f t="shared" si="223"/>
        <v>132.69999999999999</v>
      </c>
      <c r="P142" s="235">
        <v>146</v>
      </c>
      <c r="Q142" s="233">
        <f t="shared" si="195"/>
        <v>0.10022607385079135</v>
      </c>
      <c r="R142" s="235">
        <f t="shared" si="224"/>
        <v>160.6</v>
      </c>
      <c r="S142" s="236">
        <f t="shared" si="225"/>
        <v>176.7</v>
      </c>
      <c r="T142" s="233">
        <f t="shared" si="226"/>
        <v>0.10024906600249063</v>
      </c>
      <c r="U142" s="225" t="s">
        <v>98</v>
      </c>
      <c r="V142" s="225" t="s">
        <v>265</v>
      </c>
      <c r="W142" s="226" t="s">
        <v>11</v>
      </c>
      <c r="Z142" s="213">
        <v>200</v>
      </c>
      <c r="AA142" s="237">
        <f t="shared" si="227"/>
        <v>0.24533001245330016</v>
      </c>
      <c r="AB142" s="214" t="s">
        <v>269</v>
      </c>
      <c r="AD142" s="227">
        <f t="shared" si="141"/>
        <v>160.6</v>
      </c>
      <c r="AE142" s="228">
        <f t="shared" si="142"/>
        <v>200</v>
      </c>
      <c r="AF142" s="229">
        <f t="shared" si="143"/>
        <v>0.24533001245330016</v>
      </c>
      <c r="AG142" s="225" t="s">
        <v>98</v>
      </c>
      <c r="AH142" s="225" t="s">
        <v>265</v>
      </c>
      <c r="AI142" s="226" t="s">
        <v>11</v>
      </c>
    </row>
    <row r="143" spans="1:35" x14ac:dyDescent="0.25">
      <c r="A143" s="324" t="s">
        <v>270</v>
      </c>
      <c r="B143" s="325"/>
      <c r="C143" s="222">
        <v>65</v>
      </c>
      <c r="D143" s="232">
        <v>67</v>
      </c>
      <c r="E143" s="233">
        <f t="shared" si="228"/>
        <v>3.0769230769230771E-2</v>
      </c>
      <c r="F143" s="253">
        <f t="shared" si="229"/>
        <v>67</v>
      </c>
      <c r="G143" s="483">
        <v>70</v>
      </c>
      <c r="H143" s="336">
        <f t="shared" si="216"/>
        <v>4.4776119402985072E-2</v>
      </c>
      <c r="I143" s="378">
        <f t="shared" si="217"/>
        <v>70</v>
      </c>
      <c r="J143" s="235">
        <f t="shared" si="218"/>
        <v>72.099999999999994</v>
      </c>
      <c r="K143" s="233">
        <f t="shared" si="219"/>
        <v>2.9999999999999919E-2</v>
      </c>
      <c r="L143" s="378">
        <f t="shared" si="220"/>
        <v>72.099999999999994</v>
      </c>
      <c r="M143" s="235">
        <f t="shared" si="221"/>
        <v>74.3</v>
      </c>
      <c r="N143" s="233">
        <f t="shared" si="222"/>
        <v>3.0513176144244147E-2</v>
      </c>
      <c r="O143" s="378">
        <f t="shared" si="223"/>
        <v>74.3</v>
      </c>
      <c r="P143" s="235">
        <v>81.8</v>
      </c>
      <c r="Q143" s="233">
        <f t="shared" si="195"/>
        <v>0.1009421265141319</v>
      </c>
      <c r="R143" s="235">
        <f t="shared" si="224"/>
        <v>90</v>
      </c>
      <c r="S143" s="236">
        <f t="shared" si="225"/>
        <v>99</v>
      </c>
      <c r="T143" s="233">
        <f t="shared" si="226"/>
        <v>0.1</v>
      </c>
      <c r="U143" s="225" t="s">
        <v>98</v>
      </c>
      <c r="V143" s="225" t="s">
        <v>265</v>
      </c>
      <c r="W143" s="226" t="s">
        <v>11</v>
      </c>
      <c r="Z143" s="213">
        <v>100</v>
      </c>
      <c r="AA143" s="237">
        <f t="shared" si="227"/>
        <v>0.1111111111111111</v>
      </c>
      <c r="AB143" s="214" t="s">
        <v>266</v>
      </c>
      <c r="AD143" s="227">
        <f t="shared" si="141"/>
        <v>90</v>
      </c>
      <c r="AE143" s="228">
        <f t="shared" si="142"/>
        <v>100</v>
      </c>
      <c r="AF143" s="229">
        <f t="shared" si="143"/>
        <v>0.1111111111111111</v>
      </c>
      <c r="AG143" s="225" t="s">
        <v>98</v>
      </c>
      <c r="AH143" s="225" t="s">
        <v>265</v>
      </c>
      <c r="AI143" s="226" t="s">
        <v>11</v>
      </c>
    </row>
    <row r="144" spans="1:35" x14ac:dyDescent="0.25">
      <c r="A144" s="324" t="s">
        <v>271</v>
      </c>
      <c r="B144" s="325"/>
      <c r="C144" s="222"/>
      <c r="D144" s="232"/>
      <c r="E144" s="233"/>
      <c r="F144" s="253">
        <v>98</v>
      </c>
      <c r="G144" s="483">
        <v>215</v>
      </c>
      <c r="H144" s="336">
        <f t="shared" si="216"/>
        <v>1.1938775510204083</v>
      </c>
      <c r="I144" s="378">
        <f t="shared" si="217"/>
        <v>215</v>
      </c>
      <c r="J144" s="235">
        <f t="shared" si="218"/>
        <v>221.5</v>
      </c>
      <c r="K144" s="233">
        <f t="shared" si="219"/>
        <v>3.0232558139534883E-2</v>
      </c>
      <c r="L144" s="378">
        <f t="shared" si="220"/>
        <v>221.5</v>
      </c>
      <c r="M144" s="235">
        <f t="shared" si="221"/>
        <v>228.2</v>
      </c>
      <c r="N144" s="233">
        <f t="shared" si="222"/>
        <v>3.0248306997742613E-2</v>
      </c>
      <c r="O144" s="378">
        <f t="shared" si="223"/>
        <v>228.2</v>
      </c>
      <c r="P144" s="235">
        <v>251.1</v>
      </c>
      <c r="Q144" s="233">
        <f t="shared" si="195"/>
        <v>0.10035056967572308</v>
      </c>
      <c r="R144" s="235">
        <f t="shared" si="224"/>
        <v>276.3</v>
      </c>
      <c r="S144" s="236">
        <f t="shared" si="225"/>
        <v>304</v>
      </c>
      <c r="T144" s="233">
        <f t="shared" si="226"/>
        <v>0.10025334781035103</v>
      </c>
      <c r="U144" s="225" t="s">
        <v>98</v>
      </c>
      <c r="V144" s="225" t="s">
        <v>265</v>
      </c>
      <c r="W144" s="226" t="s">
        <v>11</v>
      </c>
      <c r="Z144" s="213">
        <v>305</v>
      </c>
      <c r="AA144" s="237">
        <f t="shared" si="227"/>
        <v>0.1038726022439377</v>
      </c>
      <c r="AB144" s="214" t="s">
        <v>266</v>
      </c>
      <c r="AD144" s="227">
        <f t="shared" ref="AD144:AD206" si="230">R144</f>
        <v>276.3</v>
      </c>
      <c r="AE144" s="228">
        <f t="shared" ref="AE144:AE206" si="231">IF(Z144=0,S144,Z144)</f>
        <v>305</v>
      </c>
      <c r="AF144" s="229">
        <f t="shared" ref="AF144:AF206" si="232">IF(AA144="N/A",T144,AA144)</f>
        <v>0.1038726022439377</v>
      </c>
      <c r="AG144" s="225" t="s">
        <v>98</v>
      </c>
      <c r="AH144" s="225" t="s">
        <v>265</v>
      </c>
      <c r="AI144" s="226" t="s">
        <v>11</v>
      </c>
    </row>
    <row r="145" spans="1:35" x14ac:dyDescent="0.25">
      <c r="A145" s="324" t="s">
        <v>272</v>
      </c>
      <c r="B145" s="325"/>
      <c r="C145" s="222">
        <v>95</v>
      </c>
      <c r="D145" s="232">
        <v>98</v>
      </c>
      <c r="E145" s="233">
        <f t="shared" si="228"/>
        <v>3.1578947368421054E-2</v>
      </c>
      <c r="F145" s="253">
        <f t="shared" si="229"/>
        <v>98</v>
      </c>
      <c r="G145" s="483">
        <v>100</v>
      </c>
      <c r="H145" s="336">
        <f t="shared" si="216"/>
        <v>2.0408163265306121E-2</v>
      </c>
      <c r="I145" s="378">
        <f t="shared" si="217"/>
        <v>100</v>
      </c>
      <c r="J145" s="235">
        <f t="shared" si="218"/>
        <v>103</v>
      </c>
      <c r="K145" s="233">
        <f t="shared" si="219"/>
        <v>0.03</v>
      </c>
      <c r="L145" s="378">
        <f t="shared" si="220"/>
        <v>103</v>
      </c>
      <c r="M145" s="235">
        <f t="shared" si="221"/>
        <v>106.1</v>
      </c>
      <c r="N145" s="233">
        <f t="shared" si="222"/>
        <v>3.0097087378640721E-2</v>
      </c>
      <c r="O145" s="378">
        <f t="shared" si="223"/>
        <v>106.1</v>
      </c>
      <c r="P145" s="235">
        <v>116.8</v>
      </c>
      <c r="Q145" s="233">
        <f t="shared" si="195"/>
        <v>0.10084825636192275</v>
      </c>
      <c r="R145" s="235">
        <f t="shared" si="224"/>
        <v>128.5</v>
      </c>
      <c r="S145" s="236">
        <f t="shared" si="225"/>
        <v>141.4</v>
      </c>
      <c r="T145" s="233">
        <f t="shared" si="226"/>
        <v>0.1003891050583658</v>
      </c>
      <c r="U145" s="225" t="s">
        <v>98</v>
      </c>
      <c r="V145" s="225" t="s">
        <v>265</v>
      </c>
      <c r="W145" s="226" t="s">
        <v>11</v>
      </c>
      <c r="Z145" s="213">
        <v>145</v>
      </c>
      <c r="AA145" s="237">
        <f t="shared" si="227"/>
        <v>0.12840466926070038</v>
      </c>
      <c r="AB145" s="214" t="s">
        <v>266</v>
      </c>
      <c r="AD145" s="227">
        <f t="shared" si="230"/>
        <v>128.5</v>
      </c>
      <c r="AE145" s="228">
        <f t="shared" si="231"/>
        <v>145</v>
      </c>
      <c r="AF145" s="229">
        <f t="shared" si="232"/>
        <v>0.12840466926070038</v>
      </c>
      <c r="AG145" s="225" t="s">
        <v>98</v>
      </c>
      <c r="AH145" s="225" t="s">
        <v>265</v>
      </c>
      <c r="AI145" s="226" t="s">
        <v>11</v>
      </c>
    </row>
    <row r="146" spans="1:35" x14ac:dyDescent="0.25">
      <c r="A146" s="324" t="s">
        <v>273</v>
      </c>
      <c r="B146" s="325"/>
      <c r="C146" s="222">
        <v>95</v>
      </c>
      <c r="D146" s="232">
        <v>98</v>
      </c>
      <c r="E146" s="233">
        <f t="shared" si="228"/>
        <v>3.1578947368421054E-2</v>
      </c>
      <c r="F146" s="253">
        <f t="shared" si="229"/>
        <v>98</v>
      </c>
      <c r="G146" s="483">
        <v>215</v>
      </c>
      <c r="H146" s="336">
        <f t="shared" si="216"/>
        <v>1.1938775510204083</v>
      </c>
      <c r="I146" s="378">
        <f t="shared" si="217"/>
        <v>215</v>
      </c>
      <c r="J146" s="235">
        <f t="shared" si="218"/>
        <v>221.5</v>
      </c>
      <c r="K146" s="233">
        <f t="shared" si="219"/>
        <v>3.0232558139534883E-2</v>
      </c>
      <c r="L146" s="378">
        <f t="shared" si="220"/>
        <v>221.5</v>
      </c>
      <c r="M146" s="235">
        <f t="shared" si="221"/>
        <v>228.2</v>
      </c>
      <c r="N146" s="233">
        <f t="shared" si="222"/>
        <v>3.0248306997742613E-2</v>
      </c>
      <c r="O146" s="378">
        <f t="shared" si="223"/>
        <v>228.2</v>
      </c>
      <c r="P146" s="235">
        <v>251.1</v>
      </c>
      <c r="Q146" s="233">
        <f t="shared" si="195"/>
        <v>0.10035056967572308</v>
      </c>
      <c r="R146" s="235">
        <f t="shared" si="224"/>
        <v>276.3</v>
      </c>
      <c r="S146" s="236">
        <f t="shared" si="225"/>
        <v>304</v>
      </c>
      <c r="T146" s="233">
        <f t="shared" si="226"/>
        <v>0.10025334781035103</v>
      </c>
      <c r="U146" s="225" t="s">
        <v>98</v>
      </c>
      <c r="V146" s="225" t="s">
        <v>265</v>
      </c>
      <c r="W146" s="226" t="s">
        <v>11</v>
      </c>
      <c r="Z146" s="213">
        <v>305</v>
      </c>
      <c r="AA146" s="237">
        <f t="shared" si="227"/>
        <v>0.1038726022439377</v>
      </c>
      <c r="AB146" s="214" t="s">
        <v>266</v>
      </c>
      <c r="AD146" s="227">
        <f t="shared" si="230"/>
        <v>276.3</v>
      </c>
      <c r="AE146" s="228">
        <f t="shared" si="231"/>
        <v>305</v>
      </c>
      <c r="AF146" s="229">
        <f t="shared" si="232"/>
        <v>0.1038726022439377</v>
      </c>
      <c r="AG146" s="225" t="s">
        <v>98</v>
      </c>
      <c r="AH146" s="225" t="s">
        <v>265</v>
      </c>
      <c r="AI146" s="226" t="s">
        <v>11</v>
      </c>
    </row>
    <row r="147" spans="1:35" x14ac:dyDescent="0.25">
      <c r="A147" s="324" t="s">
        <v>274</v>
      </c>
      <c r="B147" s="325"/>
      <c r="C147" s="222"/>
      <c r="D147" s="232"/>
      <c r="E147" s="233"/>
      <c r="F147" s="253">
        <v>98</v>
      </c>
      <c r="G147" s="483">
        <v>215</v>
      </c>
      <c r="H147" s="336">
        <f t="shared" si="216"/>
        <v>1.1938775510204083</v>
      </c>
      <c r="I147" s="378">
        <f t="shared" si="217"/>
        <v>215</v>
      </c>
      <c r="J147" s="235">
        <f t="shared" si="218"/>
        <v>221.5</v>
      </c>
      <c r="K147" s="233">
        <f t="shared" si="219"/>
        <v>3.0232558139534883E-2</v>
      </c>
      <c r="L147" s="378">
        <f t="shared" si="220"/>
        <v>221.5</v>
      </c>
      <c r="M147" s="235">
        <f t="shared" si="221"/>
        <v>228.2</v>
      </c>
      <c r="N147" s="233">
        <f t="shared" si="222"/>
        <v>3.0248306997742613E-2</v>
      </c>
      <c r="O147" s="378">
        <f t="shared" si="223"/>
        <v>228.2</v>
      </c>
      <c r="P147" s="235">
        <v>251.1</v>
      </c>
      <c r="Q147" s="233">
        <f t="shared" si="195"/>
        <v>0.10035056967572308</v>
      </c>
      <c r="R147" s="235">
        <f t="shared" si="224"/>
        <v>276.3</v>
      </c>
      <c r="S147" s="236">
        <f t="shared" si="225"/>
        <v>304</v>
      </c>
      <c r="T147" s="233">
        <f t="shared" si="226"/>
        <v>0.10025334781035103</v>
      </c>
      <c r="U147" s="225" t="s">
        <v>98</v>
      </c>
      <c r="V147" s="225" t="s">
        <v>265</v>
      </c>
      <c r="W147" s="226" t="s">
        <v>11</v>
      </c>
      <c r="Z147" s="213">
        <v>305</v>
      </c>
      <c r="AA147" s="237">
        <f t="shared" si="227"/>
        <v>0.1038726022439377</v>
      </c>
      <c r="AB147" s="214" t="s">
        <v>266</v>
      </c>
      <c r="AD147" s="227">
        <f t="shared" si="230"/>
        <v>276.3</v>
      </c>
      <c r="AE147" s="228">
        <f t="shared" si="231"/>
        <v>305</v>
      </c>
      <c r="AF147" s="229">
        <f t="shared" si="232"/>
        <v>0.1038726022439377</v>
      </c>
      <c r="AG147" s="225" t="s">
        <v>98</v>
      </c>
      <c r="AH147" s="225" t="s">
        <v>265</v>
      </c>
      <c r="AI147" s="226" t="s">
        <v>11</v>
      </c>
    </row>
    <row r="148" spans="1:35" x14ac:dyDescent="0.25">
      <c r="A148" s="324" t="s">
        <v>275</v>
      </c>
      <c r="B148" s="325"/>
      <c r="C148" s="222">
        <v>95</v>
      </c>
      <c r="D148" s="232">
        <v>98</v>
      </c>
      <c r="E148" s="233">
        <f t="shared" si="228"/>
        <v>3.1578947368421054E-2</v>
      </c>
      <c r="F148" s="253">
        <f t="shared" si="229"/>
        <v>98</v>
      </c>
      <c r="G148" s="483">
        <v>100</v>
      </c>
      <c r="H148" s="233">
        <f t="shared" si="216"/>
        <v>2.0408163265306121E-2</v>
      </c>
      <c r="I148" s="378">
        <f t="shared" si="217"/>
        <v>100</v>
      </c>
      <c r="J148" s="235">
        <f t="shared" si="218"/>
        <v>103</v>
      </c>
      <c r="K148" s="233">
        <f t="shared" si="219"/>
        <v>0.03</v>
      </c>
      <c r="L148" s="378">
        <f t="shared" si="220"/>
        <v>103</v>
      </c>
      <c r="M148" s="235">
        <f t="shared" si="221"/>
        <v>106.1</v>
      </c>
      <c r="N148" s="233">
        <f t="shared" si="222"/>
        <v>3.0097087378640721E-2</v>
      </c>
      <c r="O148" s="378">
        <f t="shared" si="223"/>
        <v>106.1</v>
      </c>
      <c r="P148" s="235">
        <v>116.8</v>
      </c>
      <c r="Q148" s="233">
        <f t="shared" si="195"/>
        <v>0.10084825636192275</v>
      </c>
      <c r="R148" s="235">
        <f t="shared" si="224"/>
        <v>128.5</v>
      </c>
      <c r="S148" s="236">
        <f t="shared" si="225"/>
        <v>141.4</v>
      </c>
      <c r="T148" s="233">
        <f t="shared" si="226"/>
        <v>0.1003891050583658</v>
      </c>
      <c r="U148" s="225" t="s">
        <v>98</v>
      </c>
      <c r="V148" s="225" t="s">
        <v>265</v>
      </c>
      <c r="W148" s="226" t="s">
        <v>11</v>
      </c>
      <c r="Z148" s="213">
        <v>145</v>
      </c>
      <c r="AA148" s="237">
        <f t="shared" si="227"/>
        <v>0.12840466926070038</v>
      </c>
      <c r="AB148" s="214" t="s">
        <v>276</v>
      </c>
      <c r="AD148" s="227">
        <f t="shared" si="230"/>
        <v>128.5</v>
      </c>
      <c r="AE148" s="228">
        <f t="shared" si="231"/>
        <v>145</v>
      </c>
      <c r="AF148" s="229">
        <f t="shared" si="232"/>
        <v>0.12840466926070038</v>
      </c>
      <c r="AG148" s="225" t="s">
        <v>98</v>
      </c>
      <c r="AH148" s="225" t="s">
        <v>265</v>
      </c>
      <c r="AI148" s="226" t="s">
        <v>11</v>
      </c>
    </row>
    <row r="149" spans="1:35" x14ac:dyDescent="0.25">
      <c r="A149" s="324" t="s">
        <v>277</v>
      </c>
      <c r="B149" s="325"/>
      <c r="C149" s="222">
        <v>190</v>
      </c>
      <c r="D149" s="232">
        <v>196</v>
      </c>
      <c r="E149" s="233">
        <f t="shared" si="228"/>
        <v>3.1578947368421054E-2</v>
      </c>
      <c r="F149" s="253">
        <f t="shared" si="229"/>
        <v>196</v>
      </c>
      <c r="G149" s="483">
        <v>200</v>
      </c>
      <c r="H149" s="233">
        <f t="shared" si="216"/>
        <v>2.0408163265306121E-2</v>
      </c>
      <c r="I149" s="378">
        <f t="shared" si="217"/>
        <v>200</v>
      </c>
      <c r="J149" s="235">
        <f t="shared" si="218"/>
        <v>206</v>
      </c>
      <c r="K149" s="233">
        <f t="shared" si="219"/>
        <v>0.03</v>
      </c>
      <c r="L149" s="378">
        <f t="shared" si="220"/>
        <v>206</v>
      </c>
      <c r="M149" s="235">
        <f t="shared" si="221"/>
        <v>212.2</v>
      </c>
      <c r="N149" s="233">
        <f t="shared" si="222"/>
        <v>3.0097087378640721E-2</v>
      </c>
      <c r="O149" s="378">
        <f t="shared" si="223"/>
        <v>212.2</v>
      </c>
      <c r="P149" s="235">
        <v>233.5</v>
      </c>
      <c r="Q149" s="233">
        <f t="shared" si="195"/>
        <v>0.10037700282752127</v>
      </c>
      <c r="R149" s="235">
        <f t="shared" si="224"/>
        <v>256.90000000000003</v>
      </c>
      <c r="S149" s="236">
        <f t="shared" si="225"/>
        <v>282.60000000000002</v>
      </c>
      <c r="T149" s="233">
        <f t="shared" si="226"/>
        <v>0.10003892565200462</v>
      </c>
      <c r="U149" s="225" t="s">
        <v>98</v>
      </c>
      <c r="V149" s="225" t="s">
        <v>265</v>
      </c>
      <c r="W149" s="226" t="s">
        <v>11</v>
      </c>
      <c r="Z149" s="213">
        <v>300</v>
      </c>
      <c r="AA149" s="237">
        <f t="shared" si="227"/>
        <v>0.1677695601401322</v>
      </c>
      <c r="AB149" s="214" t="s">
        <v>278</v>
      </c>
      <c r="AD149" s="227">
        <f t="shared" si="230"/>
        <v>256.90000000000003</v>
      </c>
      <c r="AE149" s="228">
        <f t="shared" si="231"/>
        <v>300</v>
      </c>
      <c r="AF149" s="229">
        <f t="shared" si="232"/>
        <v>0.1677695601401322</v>
      </c>
      <c r="AG149" s="225" t="s">
        <v>98</v>
      </c>
      <c r="AH149" s="225" t="s">
        <v>265</v>
      </c>
      <c r="AI149" s="226" t="s">
        <v>11</v>
      </c>
    </row>
    <row r="150" spans="1:35" ht="28.5" x14ac:dyDescent="0.25">
      <c r="A150" s="324" t="s">
        <v>279</v>
      </c>
      <c r="B150" s="325"/>
      <c r="C150" s="222">
        <v>95</v>
      </c>
      <c r="D150" s="232">
        <v>98</v>
      </c>
      <c r="E150" s="233">
        <f t="shared" si="228"/>
        <v>3.1578947368421054E-2</v>
      </c>
      <c r="F150" s="253">
        <f t="shared" si="229"/>
        <v>98</v>
      </c>
      <c r="G150" s="483">
        <v>100</v>
      </c>
      <c r="H150" s="233">
        <f t="shared" si="216"/>
        <v>2.0408163265306121E-2</v>
      </c>
      <c r="I150" s="378">
        <f t="shared" si="217"/>
        <v>100</v>
      </c>
      <c r="J150" s="235">
        <f t="shared" si="218"/>
        <v>103</v>
      </c>
      <c r="K150" s="233">
        <f t="shared" si="219"/>
        <v>0.03</v>
      </c>
      <c r="L150" s="378">
        <f t="shared" si="220"/>
        <v>103</v>
      </c>
      <c r="M150" s="235">
        <f t="shared" si="221"/>
        <v>106.1</v>
      </c>
      <c r="N150" s="233">
        <f t="shared" si="222"/>
        <v>3.0097087378640721E-2</v>
      </c>
      <c r="O150" s="378">
        <f t="shared" si="223"/>
        <v>106.1</v>
      </c>
      <c r="P150" s="235">
        <v>116.8</v>
      </c>
      <c r="Q150" s="233">
        <f t="shared" si="195"/>
        <v>0.10084825636192275</v>
      </c>
      <c r="R150" s="235">
        <f t="shared" si="224"/>
        <v>128.5</v>
      </c>
      <c r="S150" s="236">
        <f t="shared" si="225"/>
        <v>141.4</v>
      </c>
      <c r="T150" s="233">
        <f t="shared" si="226"/>
        <v>0.1003891050583658</v>
      </c>
      <c r="U150" s="225" t="s">
        <v>98</v>
      </c>
      <c r="V150" s="225" t="s">
        <v>265</v>
      </c>
      <c r="W150" s="226" t="s">
        <v>11</v>
      </c>
      <c r="Z150" s="213">
        <v>145</v>
      </c>
      <c r="AA150" s="237">
        <f t="shared" si="227"/>
        <v>0.12840466926070038</v>
      </c>
      <c r="AB150" s="214" t="s">
        <v>280</v>
      </c>
      <c r="AD150" s="227">
        <f t="shared" si="230"/>
        <v>128.5</v>
      </c>
      <c r="AE150" s="228">
        <f t="shared" si="231"/>
        <v>145</v>
      </c>
      <c r="AF150" s="229">
        <f t="shared" si="232"/>
        <v>0.12840466926070038</v>
      </c>
      <c r="AG150" s="225" t="s">
        <v>98</v>
      </c>
      <c r="AH150" s="225" t="s">
        <v>265</v>
      </c>
      <c r="AI150" s="226" t="s">
        <v>11</v>
      </c>
    </row>
    <row r="151" spans="1:35" x14ac:dyDescent="0.25">
      <c r="A151" s="327" t="s">
        <v>281</v>
      </c>
      <c r="B151" s="328"/>
      <c r="C151" s="222">
        <v>95</v>
      </c>
      <c r="D151" s="232">
        <v>98</v>
      </c>
      <c r="E151" s="233">
        <f t="shared" si="228"/>
        <v>3.1578947368421054E-2</v>
      </c>
      <c r="F151" s="253">
        <f t="shared" si="229"/>
        <v>98</v>
      </c>
      <c r="G151" s="483">
        <v>100</v>
      </c>
      <c r="H151" s="233">
        <f t="shared" si="216"/>
        <v>2.0408163265306121E-2</v>
      </c>
      <c r="I151" s="378">
        <f t="shared" si="217"/>
        <v>100</v>
      </c>
      <c r="J151" s="235">
        <f t="shared" si="218"/>
        <v>103</v>
      </c>
      <c r="K151" s="233">
        <f t="shared" si="219"/>
        <v>0.03</v>
      </c>
      <c r="L151" s="378">
        <f t="shared" si="220"/>
        <v>103</v>
      </c>
      <c r="M151" s="235">
        <f t="shared" si="221"/>
        <v>106.1</v>
      </c>
      <c r="N151" s="233">
        <f t="shared" si="222"/>
        <v>3.0097087378640721E-2</v>
      </c>
      <c r="O151" s="384">
        <f t="shared" si="223"/>
        <v>106.1</v>
      </c>
      <c r="P151" s="244">
        <v>116.8</v>
      </c>
      <c r="Q151" s="233">
        <f t="shared" si="195"/>
        <v>0.10084825636192275</v>
      </c>
      <c r="R151" s="235">
        <f t="shared" si="224"/>
        <v>128.5</v>
      </c>
      <c r="S151" s="245">
        <f t="shared" si="225"/>
        <v>141.4</v>
      </c>
      <c r="T151" s="233">
        <f t="shared" si="226"/>
        <v>0.1003891050583658</v>
      </c>
      <c r="U151" s="246" t="s">
        <v>98</v>
      </c>
      <c r="V151" s="246" t="s">
        <v>265</v>
      </c>
      <c r="W151" s="226" t="s">
        <v>11</v>
      </c>
      <c r="Z151" s="213">
        <v>145</v>
      </c>
      <c r="AA151" s="237">
        <f t="shared" si="227"/>
        <v>0.12840466926070038</v>
      </c>
      <c r="AB151" s="214" t="s">
        <v>280</v>
      </c>
      <c r="AD151" s="227">
        <f t="shared" si="230"/>
        <v>128.5</v>
      </c>
      <c r="AE151" s="228">
        <f t="shared" si="231"/>
        <v>145</v>
      </c>
      <c r="AF151" s="229">
        <f t="shared" si="232"/>
        <v>0.12840466926070038</v>
      </c>
      <c r="AG151" s="246" t="s">
        <v>98</v>
      </c>
      <c r="AH151" s="246" t="s">
        <v>265</v>
      </c>
      <c r="AI151" s="226" t="s">
        <v>11</v>
      </c>
    </row>
    <row r="152" spans="1:35" ht="28.5" x14ac:dyDescent="0.25">
      <c r="A152" s="289" t="s">
        <v>282</v>
      </c>
      <c r="B152" s="446"/>
      <c r="C152" s="276"/>
      <c r="D152" s="370"/>
      <c r="E152" s="423"/>
      <c r="F152" s="472"/>
      <c r="G152" s="484"/>
      <c r="H152" s="423"/>
      <c r="I152" s="422"/>
      <c r="J152" s="424"/>
      <c r="K152" s="423"/>
      <c r="L152" s="422"/>
      <c r="M152" s="424"/>
      <c r="N152" s="423"/>
      <c r="O152" s="378" t="s">
        <v>152</v>
      </c>
      <c r="P152" s="235">
        <v>251.1</v>
      </c>
      <c r="Q152" s="235"/>
      <c r="R152" s="235">
        <f t="shared" si="224"/>
        <v>276.3</v>
      </c>
      <c r="S152" s="236">
        <f t="shared" si="225"/>
        <v>304</v>
      </c>
      <c r="T152" s="233">
        <f t="shared" si="226"/>
        <v>0.10025334781035103</v>
      </c>
      <c r="U152" s="254" t="s">
        <v>98</v>
      </c>
      <c r="V152" s="254" t="s">
        <v>265</v>
      </c>
      <c r="W152" s="226" t="s">
        <v>11</v>
      </c>
      <c r="X152" s="379"/>
      <c r="Z152" s="213">
        <v>305</v>
      </c>
      <c r="AA152" s="237">
        <f t="shared" si="227"/>
        <v>0.1038726022439377</v>
      </c>
      <c r="AB152" s="214" t="s">
        <v>266</v>
      </c>
      <c r="AD152" s="227">
        <f t="shared" si="230"/>
        <v>276.3</v>
      </c>
      <c r="AE152" s="228">
        <f t="shared" si="231"/>
        <v>305</v>
      </c>
      <c r="AF152" s="229">
        <f t="shared" si="232"/>
        <v>0.1038726022439377</v>
      </c>
      <c r="AG152" s="254" t="s">
        <v>98</v>
      </c>
      <c r="AH152" s="254" t="s">
        <v>265</v>
      </c>
      <c r="AI152" s="226" t="s">
        <v>11</v>
      </c>
    </row>
    <row r="153" spans="1:35" ht="28.5" x14ac:dyDescent="0.25">
      <c r="A153" s="289" t="s">
        <v>283</v>
      </c>
      <c r="B153" s="188"/>
      <c r="C153" s="276"/>
      <c r="D153" s="370"/>
      <c r="E153" s="423"/>
      <c r="F153" s="472"/>
      <c r="G153" s="484"/>
      <c r="H153" s="423"/>
      <c r="I153" s="422"/>
      <c r="J153" s="424"/>
      <c r="K153" s="423"/>
      <c r="L153" s="422"/>
      <c r="M153" s="424"/>
      <c r="N153" s="423"/>
      <c r="O153" s="378" t="s">
        <v>152</v>
      </c>
      <c r="P153" s="235">
        <v>251.1</v>
      </c>
      <c r="Q153" s="235"/>
      <c r="R153" s="235">
        <f t="shared" si="224"/>
        <v>276.3</v>
      </c>
      <c r="S153" s="236">
        <f t="shared" si="225"/>
        <v>304</v>
      </c>
      <c r="T153" s="233">
        <f t="shared" si="226"/>
        <v>0.10025334781035103</v>
      </c>
      <c r="U153" s="254" t="s">
        <v>98</v>
      </c>
      <c r="V153" s="254" t="s">
        <v>265</v>
      </c>
      <c r="W153" s="226" t="s">
        <v>11</v>
      </c>
      <c r="X153" s="379"/>
      <c r="Z153" s="213">
        <v>305</v>
      </c>
      <c r="AA153" s="237">
        <f t="shared" si="227"/>
        <v>0.1038726022439377</v>
      </c>
      <c r="AB153" s="214" t="s">
        <v>266</v>
      </c>
      <c r="AD153" s="227">
        <f t="shared" si="230"/>
        <v>276.3</v>
      </c>
      <c r="AE153" s="228">
        <f t="shared" si="231"/>
        <v>305</v>
      </c>
      <c r="AF153" s="229">
        <f t="shared" si="232"/>
        <v>0.1038726022439377</v>
      </c>
      <c r="AG153" s="254" t="s">
        <v>98</v>
      </c>
      <c r="AH153" s="254" t="s">
        <v>265</v>
      </c>
      <c r="AI153" s="226" t="s">
        <v>11</v>
      </c>
    </row>
    <row r="154" spans="1:35" ht="42.75" x14ac:dyDescent="0.25">
      <c r="A154" s="289" t="s">
        <v>284</v>
      </c>
      <c r="B154" s="446"/>
      <c r="C154" s="276"/>
      <c r="D154" s="370"/>
      <c r="E154" s="423"/>
      <c r="F154" s="472"/>
      <c r="G154" s="484"/>
      <c r="H154" s="423"/>
      <c r="I154" s="422"/>
      <c r="J154" s="424"/>
      <c r="K154" s="423"/>
      <c r="L154" s="422"/>
      <c r="M154" s="424"/>
      <c r="N154" s="423"/>
      <c r="O154" s="378" t="s">
        <v>152</v>
      </c>
      <c r="P154" s="235">
        <v>116.8</v>
      </c>
      <c r="Q154" s="235"/>
      <c r="R154" s="235">
        <f t="shared" si="224"/>
        <v>128.5</v>
      </c>
      <c r="S154" s="236">
        <f t="shared" si="225"/>
        <v>141.4</v>
      </c>
      <c r="T154" s="233">
        <f t="shared" si="226"/>
        <v>0.1003891050583658</v>
      </c>
      <c r="U154" s="254" t="s">
        <v>98</v>
      </c>
      <c r="V154" s="254" t="s">
        <v>265</v>
      </c>
      <c r="W154" s="226" t="s">
        <v>11</v>
      </c>
      <c r="X154" s="379"/>
      <c r="Z154" s="213">
        <v>145</v>
      </c>
      <c r="AA154" s="237">
        <f t="shared" si="227"/>
        <v>0.12840466926070038</v>
      </c>
      <c r="AB154" s="214" t="s">
        <v>266</v>
      </c>
      <c r="AD154" s="227">
        <f t="shared" si="230"/>
        <v>128.5</v>
      </c>
      <c r="AE154" s="228">
        <f t="shared" si="231"/>
        <v>145</v>
      </c>
      <c r="AF154" s="229">
        <f t="shared" si="232"/>
        <v>0.12840466926070038</v>
      </c>
      <c r="AG154" s="254" t="s">
        <v>98</v>
      </c>
      <c r="AH154" s="254" t="s">
        <v>265</v>
      </c>
      <c r="AI154" s="226" t="s">
        <v>11</v>
      </c>
    </row>
    <row r="155" spans="1:35" x14ac:dyDescent="0.25">
      <c r="A155" s="289" t="s">
        <v>285</v>
      </c>
      <c r="B155" s="188"/>
      <c r="C155" s="276"/>
      <c r="D155" s="370"/>
      <c r="E155" s="423"/>
      <c r="F155" s="472"/>
      <c r="G155" s="484"/>
      <c r="H155" s="423"/>
      <c r="I155" s="422"/>
      <c r="J155" s="424"/>
      <c r="K155" s="423"/>
      <c r="L155" s="422"/>
      <c r="M155" s="424"/>
      <c r="N155" s="423"/>
      <c r="O155" s="378" t="s">
        <v>152</v>
      </c>
      <c r="P155" s="235">
        <v>251.1</v>
      </c>
      <c r="Q155" s="235"/>
      <c r="R155" s="235">
        <f t="shared" si="224"/>
        <v>276.3</v>
      </c>
      <c r="S155" s="236">
        <f t="shared" si="225"/>
        <v>304</v>
      </c>
      <c r="T155" s="233">
        <f t="shared" si="226"/>
        <v>0.10025334781035103</v>
      </c>
      <c r="U155" s="254" t="s">
        <v>98</v>
      </c>
      <c r="V155" s="254" t="s">
        <v>265</v>
      </c>
      <c r="W155" s="226" t="s">
        <v>11</v>
      </c>
      <c r="X155" s="379"/>
      <c r="Z155" s="213">
        <v>305</v>
      </c>
      <c r="AA155" s="237">
        <f t="shared" si="227"/>
        <v>0.1038726022439377</v>
      </c>
      <c r="AB155" s="214" t="s">
        <v>266</v>
      </c>
      <c r="AD155" s="227">
        <f t="shared" si="230"/>
        <v>276.3</v>
      </c>
      <c r="AE155" s="228">
        <f t="shared" si="231"/>
        <v>305</v>
      </c>
      <c r="AF155" s="229">
        <f t="shared" si="232"/>
        <v>0.1038726022439377</v>
      </c>
      <c r="AG155" s="254" t="s">
        <v>98</v>
      </c>
      <c r="AH155" s="254" t="s">
        <v>265</v>
      </c>
      <c r="AI155" s="226" t="s">
        <v>11</v>
      </c>
    </row>
    <row r="156" spans="1:35" x14ac:dyDescent="0.25">
      <c r="A156" s="289" t="s">
        <v>286</v>
      </c>
      <c r="B156" s="446"/>
      <c r="C156" s="276"/>
      <c r="D156" s="370"/>
      <c r="E156" s="423"/>
      <c r="F156" s="472"/>
      <c r="G156" s="484"/>
      <c r="H156" s="423"/>
      <c r="I156" s="422"/>
      <c r="J156" s="424"/>
      <c r="K156" s="423"/>
      <c r="L156" s="422"/>
      <c r="M156" s="424"/>
      <c r="N156" s="423"/>
      <c r="O156" s="378" t="s">
        <v>152</v>
      </c>
      <c r="P156" s="235">
        <v>116.8</v>
      </c>
      <c r="Q156" s="235"/>
      <c r="R156" s="235">
        <f t="shared" si="224"/>
        <v>128.5</v>
      </c>
      <c r="S156" s="236">
        <f t="shared" si="225"/>
        <v>141.4</v>
      </c>
      <c r="T156" s="233">
        <f t="shared" si="226"/>
        <v>0.1003891050583658</v>
      </c>
      <c r="U156" s="254" t="s">
        <v>98</v>
      </c>
      <c r="V156" s="254" t="s">
        <v>265</v>
      </c>
      <c r="W156" s="226" t="s">
        <v>11</v>
      </c>
      <c r="X156" s="379"/>
      <c r="Z156" s="213">
        <v>145</v>
      </c>
      <c r="AA156" s="237">
        <f t="shared" si="227"/>
        <v>0.12840466926070038</v>
      </c>
      <c r="AB156" s="214" t="s">
        <v>266</v>
      </c>
      <c r="AD156" s="227">
        <f t="shared" si="230"/>
        <v>128.5</v>
      </c>
      <c r="AE156" s="228">
        <f t="shared" si="231"/>
        <v>145</v>
      </c>
      <c r="AF156" s="229">
        <f t="shared" si="232"/>
        <v>0.12840466926070038</v>
      </c>
      <c r="AG156" s="254" t="s">
        <v>98</v>
      </c>
      <c r="AH156" s="254" t="s">
        <v>265</v>
      </c>
      <c r="AI156" s="226" t="s">
        <v>11</v>
      </c>
    </row>
    <row r="157" spans="1:35" x14ac:dyDescent="0.25">
      <c r="A157" s="289" t="s">
        <v>287</v>
      </c>
      <c r="B157" s="188"/>
      <c r="C157" s="276"/>
      <c r="D157" s="370"/>
      <c r="E157" s="423"/>
      <c r="F157" s="472"/>
      <c r="G157" s="484"/>
      <c r="H157" s="423"/>
      <c r="I157" s="422"/>
      <c r="J157" s="424"/>
      <c r="K157" s="423"/>
      <c r="L157" s="422"/>
      <c r="M157" s="424"/>
      <c r="N157" s="423"/>
      <c r="O157" s="378" t="s">
        <v>152</v>
      </c>
      <c r="P157" s="235">
        <v>251.1</v>
      </c>
      <c r="Q157" s="235"/>
      <c r="R157" s="235">
        <f t="shared" si="224"/>
        <v>276.3</v>
      </c>
      <c r="S157" s="236">
        <f t="shared" si="225"/>
        <v>304</v>
      </c>
      <c r="T157" s="233">
        <f t="shared" si="226"/>
        <v>0.10025334781035103</v>
      </c>
      <c r="U157" s="254" t="s">
        <v>98</v>
      </c>
      <c r="V157" s="254" t="s">
        <v>265</v>
      </c>
      <c r="W157" s="226" t="s">
        <v>11</v>
      </c>
      <c r="X157" s="379"/>
      <c r="Z157" s="213">
        <v>305</v>
      </c>
      <c r="AA157" s="237">
        <f t="shared" si="227"/>
        <v>0.1038726022439377</v>
      </c>
      <c r="AB157" s="214" t="s">
        <v>266</v>
      </c>
      <c r="AD157" s="227">
        <f t="shared" si="230"/>
        <v>276.3</v>
      </c>
      <c r="AE157" s="228">
        <f t="shared" si="231"/>
        <v>305</v>
      </c>
      <c r="AF157" s="229">
        <f t="shared" si="232"/>
        <v>0.1038726022439377</v>
      </c>
      <c r="AG157" s="254" t="s">
        <v>98</v>
      </c>
      <c r="AH157" s="254" t="s">
        <v>265</v>
      </c>
      <c r="AI157" s="226" t="s">
        <v>11</v>
      </c>
    </row>
    <row r="158" spans="1:35" x14ac:dyDescent="0.25">
      <c r="A158" s="293" t="s">
        <v>288</v>
      </c>
      <c r="B158" s="451"/>
      <c r="C158" s="276"/>
      <c r="D158" s="370"/>
      <c r="E158" s="423"/>
      <c r="F158" s="472"/>
      <c r="G158" s="484"/>
      <c r="H158" s="423"/>
      <c r="I158" s="422"/>
      <c r="J158" s="424"/>
      <c r="K158" s="423"/>
      <c r="L158" s="422"/>
      <c r="M158" s="424"/>
      <c r="N158" s="423"/>
      <c r="O158" s="378" t="s">
        <v>152</v>
      </c>
      <c r="P158" s="235">
        <v>116.8</v>
      </c>
      <c r="Q158" s="235"/>
      <c r="R158" s="235">
        <f t="shared" si="224"/>
        <v>128.5</v>
      </c>
      <c r="S158" s="236">
        <f t="shared" si="225"/>
        <v>141.4</v>
      </c>
      <c r="T158" s="233">
        <f t="shared" si="226"/>
        <v>0.1003891050583658</v>
      </c>
      <c r="U158" s="254" t="s">
        <v>98</v>
      </c>
      <c r="V158" s="254" t="s">
        <v>265</v>
      </c>
      <c r="W158" s="226" t="s">
        <v>11</v>
      </c>
      <c r="X158" s="379"/>
      <c r="Z158" s="213">
        <v>145</v>
      </c>
      <c r="AA158" s="237">
        <f t="shared" si="227"/>
        <v>0.12840466926070038</v>
      </c>
      <c r="AB158" s="214" t="s">
        <v>266</v>
      </c>
      <c r="AD158" s="227">
        <f t="shared" si="230"/>
        <v>128.5</v>
      </c>
      <c r="AE158" s="228">
        <f t="shared" si="231"/>
        <v>145</v>
      </c>
      <c r="AF158" s="229">
        <f t="shared" si="232"/>
        <v>0.12840466926070038</v>
      </c>
      <c r="AG158" s="254" t="s">
        <v>98</v>
      </c>
      <c r="AH158" s="254" t="s">
        <v>265</v>
      </c>
      <c r="AI158" s="226" t="s">
        <v>11</v>
      </c>
    </row>
    <row r="159" spans="1:35" x14ac:dyDescent="0.25">
      <c r="A159" s="327" t="s">
        <v>289</v>
      </c>
      <c r="B159" s="328"/>
      <c r="C159" s="240">
        <v>100</v>
      </c>
      <c r="D159" s="241">
        <v>100</v>
      </c>
      <c r="E159" s="242">
        <f>+(D159-C159)/C159</f>
        <v>0</v>
      </c>
      <c r="F159" s="485">
        <f t="shared" ref="F159" si="233">D159</f>
        <v>100</v>
      </c>
      <c r="G159" s="486">
        <f t="shared" ref="G159" si="234">F159</f>
        <v>100</v>
      </c>
      <c r="H159" s="242">
        <f t="shared" ref="H159" si="235">+(G159-F159)/F159</f>
        <v>0</v>
      </c>
      <c r="I159" s="485">
        <f t="shared" ref="I159" si="236">G159</f>
        <v>100</v>
      </c>
      <c r="J159" s="486">
        <f t="shared" ref="J159" si="237">I159</f>
        <v>100</v>
      </c>
      <c r="K159" s="242">
        <f t="shared" ref="K159:K166" si="238">+(J159-I159)/I159</f>
        <v>0</v>
      </c>
      <c r="L159" s="485">
        <f t="shared" ref="L159" si="239">J159</f>
        <v>100</v>
      </c>
      <c r="M159" s="486">
        <f t="shared" ref="M159" si="240">L159</f>
        <v>100</v>
      </c>
      <c r="N159" s="242">
        <f t="shared" ref="N159:N160" si="241">+(M159-L159)/L159</f>
        <v>0</v>
      </c>
      <c r="O159" s="485">
        <f t="shared" ref="O159" si="242">M159</f>
        <v>100</v>
      </c>
      <c r="P159" s="486">
        <v>110</v>
      </c>
      <c r="Q159" s="233">
        <f t="shared" si="195"/>
        <v>0.1</v>
      </c>
      <c r="R159" s="235">
        <f t="shared" si="224"/>
        <v>121</v>
      </c>
      <c r="S159" s="245">
        <f t="shared" si="225"/>
        <v>133.1</v>
      </c>
      <c r="T159" s="233">
        <f t="shared" si="226"/>
        <v>9.999999999999995E-2</v>
      </c>
      <c r="U159" s="246" t="s">
        <v>98</v>
      </c>
      <c r="V159" s="246"/>
      <c r="W159" s="247" t="s">
        <v>11</v>
      </c>
      <c r="Z159" s="213">
        <v>135</v>
      </c>
      <c r="AA159" s="237">
        <f t="shared" si="227"/>
        <v>0.11570247933884298</v>
      </c>
      <c r="AB159" s="214" t="s">
        <v>266</v>
      </c>
      <c r="AD159" s="227">
        <f t="shared" si="230"/>
        <v>121</v>
      </c>
      <c r="AE159" s="228">
        <f t="shared" si="231"/>
        <v>135</v>
      </c>
      <c r="AF159" s="229">
        <f t="shared" si="232"/>
        <v>0.11570247933884298</v>
      </c>
      <c r="AG159" s="246" t="s">
        <v>98</v>
      </c>
      <c r="AH159" s="246"/>
      <c r="AI159" s="247" t="s">
        <v>11</v>
      </c>
    </row>
    <row r="160" spans="1:35" x14ac:dyDescent="0.25">
      <c r="A160" s="289" t="s">
        <v>290</v>
      </c>
      <c r="B160" s="290"/>
      <c r="C160" s="252">
        <v>50</v>
      </c>
      <c r="D160" s="232"/>
      <c r="E160" s="233"/>
      <c r="F160" s="377" t="s">
        <v>39</v>
      </c>
      <c r="G160" s="483">
        <v>100</v>
      </c>
      <c r="H160" s="233"/>
      <c r="I160" s="377">
        <f>G160</f>
        <v>100</v>
      </c>
      <c r="J160" s="483">
        <v>100</v>
      </c>
      <c r="K160" s="233">
        <f t="shared" si="238"/>
        <v>0</v>
      </c>
      <c r="L160" s="377">
        <f>J160</f>
        <v>100</v>
      </c>
      <c r="M160" s="483">
        <v>100</v>
      </c>
      <c r="N160" s="233">
        <f t="shared" si="241"/>
        <v>0</v>
      </c>
      <c r="O160" s="377">
        <f>M160</f>
        <v>100</v>
      </c>
      <c r="P160" s="483">
        <v>110</v>
      </c>
      <c r="Q160" s="233">
        <f t="shared" si="195"/>
        <v>0.1</v>
      </c>
      <c r="R160" s="235">
        <f t="shared" si="224"/>
        <v>121</v>
      </c>
      <c r="S160" s="236">
        <f t="shared" si="225"/>
        <v>133.1</v>
      </c>
      <c r="T160" s="233">
        <f t="shared" si="226"/>
        <v>9.999999999999995E-2</v>
      </c>
      <c r="U160" s="254" t="s">
        <v>98</v>
      </c>
      <c r="V160" s="254"/>
      <c r="W160" s="307" t="s">
        <v>11</v>
      </c>
      <c r="Y160" s="487"/>
      <c r="Z160" s="213">
        <v>135</v>
      </c>
      <c r="AA160" s="237">
        <f t="shared" si="227"/>
        <v>0.11570247933884298</v>
      </c>
      <c r="AB160" s="214" t="s">
        <v>266</v>
      </c>
      <c r="AD160" s="227">
        <f t="shared" si="230"/>
        <v>121</v>
      </c>
      <c r="AE160" s="228">
        <f t="shared" si="231"/>
        <v>135</v>
      </c>
      <c r="AF160" s="229">
        <f t="shared" si="232"/>
        <v>0.11570247933884298</v>
      </c>
      <c r="AG160" s="254" t="s">
        <v>98</v>
      </c>
      <c r="AH160" s="254"/>
      <c r="AI160" s="307" t="s">
        <v>11</v>
      </c>
    </row>
    <row r="161" spans="1:85" ht="30" x14ac:dyDescent="0.25">
      <c r="A161" s="400" t="s">
        <v>291</v>
      </c>
      <c r="B161" s="488"/>
      <c r="C161" s="488"/>
      <c r="D161" s="488"/>
      <c r="E161" s="488"/>
      <c r="F161" s="488"/>
      <c r="G161" s="488"/>
      <c r="H161" s="488"/>
      <c r="I161" s="488"/>
      <c r="J161" s="488"/>
      <c r="K161" s="488"/>
      <c r="L161" s="488"/>
      <c r="M161" s="488"/>
      <c r="N161" s="488"/>
      <c r="O161" s="488"/>
      <c r="P161" s="488"/>
      <c r="Q161" s="488"/>
      <c r="R161" s="488"/>
      <c r="S161" s="489"/>
      <c r="T161" s="488"/>
      <c r="U161" s="488"/>
      <c r="V161" s="488"/>
      <c r="W161" s="490"/>
      <c r="Y161" s="487"/>
      <c r="Z161" s="213"/>
      <c r="AA161" s="237"/>
      <c r="AB161" s="214"/>
      <c r="AD161" s="227"/>
      <c r="AE161" s="228"/>
      <c r="AF161" s="229"/>
      <c r="AG161" s="488"/>
      <c r="AH161" s="488"/>
      <c r="AI161" s="490"/>
    </row>
    <row r="162" spans="1:85" ht="28.5" x14ac:dyDescent="0.25">
      <c r="A162" s="289" t="s">
        <v>292</v>
      </c>
      <c r="B162" s="290"/>
      <c r="C162" s="252"/>
      <c r="D162" s="232"/>
      <c r="E162" s="233"/>
      <c r="F162" s="377" t="s">
        <v>39</v>
      </c>
      <c r="G162" s="483">
        <v>150</v>
      </c>
      <c r="H162" s="483"/>
      <c r="I162" s="378">
        <f t="shared" ref="I162:I166" si="243">G162</f>
        <v>150</v>
      </c>
      <c r="J162" s="483">
        <v>150</v>
      </c>
      <c r="K162" s="242">
        <f t="shared" si="238"/>
        <v>0</v>
      </c>
      <c r="L162" s="378">
        <f t="shared" ref="L162:L166" si="244">J162</f>
        <v>150</v>
      </c>
      <c r="M162" s="483">
        <v>150</v>
      </c>
      <c r="N162" s="242">
        <f t="shared" ref="N162:N166" si="245">+(M162-L162)/L162</f>
        <v>0</v>
      </c>
      <c r="O162" s="378">
        <f t="shared" ref="O162:O166" si="246">M162</f>
        <v>150</v>
      </c>
      <c r="P162" s="483">
        <v>165</v>
      </c>
      <c r="Q162" s="233">
        <f t="shared" si="195"/>
        <v>0.1</v>
      </c>
      <c r="R162" s="235">
        <f>ROUNDUP(P162*1.1,1)</f>
        <v>181.5</v>
      </c>
      <c r="S162" s="245">
        <f t="shared" ref="S162:S166" si="247">ROUNDUP(R162*1.1,1)</f>
        <v>199.7</v>
      </c>
      <c r="T162" s="233">
        <f t="shared" ref="T162:T166" si="248">+(S162-R162)/R162</f>
        <v>0.10027548209366385</v>
      </c>
      <c r="U162" s="254" t="s">
        <v>98</v>
      </c>
      <c r="V162" s="254"/>
      <c r="W162" s="307" t="s">
        <v>11</v>
      </c>
      <c r="Y162" s="487"/>
      <c r="Z162" s="213">
        <v>200</v>
      </c>
      <c r="AA162" s="237">
        <f>IF(Z162=0,"N/A",(Z162-R162)/R162)</f>
        <v>0.10192837465564739</v>
      </c>
      <c r="AB162" s="214" t="s">
        <v>266</v>
      </c>
      <c r="AD162" s="227">
        <f t="shared" si="230"/>
        <v>181.5</v>
      </c>
      <c r="AE162" s="228">
        <f t="shared" si="231"/>
        <v>200</v>
      </c>
      <c r="AF162" s="229">
        <f t="shared" si="232"/>
        <v>0.10192837465564739</v>
      </c>
      <c r="AG162" s="254" t="s">
        <v>98</v>
      </c>
      <c r="AH162" s="254"/>
      <c r="AI162" s="307" t="s">
        <v>11</v>
      </c>
    </row>
    <row r="163" spans="1:85" ht="28.5" x14ac:dyDescent="0.25">
      <c r="A163" s="289" t="s">
        <v>293</v>
      </c>
      <c r="B163" s="290"/>
      <c r="C163" s="252"/>
      <c r="D163" s="232"/>
      <c r="E163" s="233"/>
      <c r="F163" s="377" t="s">
        <v>39</v>
      </c>
      <c r="G163" s="483">
        <v>400</v>
      </c>
      <c r="H163" s="483"/>
      <c r="I163" s="378">
        <f t="shared" si="243"/>
        <v>400</v>
      </c>
      <c r="J163" s="483">
        <v>400</v>
      </c>
      <c r="K163" s="242">
        <f t="shared" si="238"/>
        <v>0</v>
      </c>
      <c r="L163" s="378">
        <f t="shared" si="244"/>
        <v>400</v>
      </c>
      <c r="M163" s="483">
        <v>400</v>
      </c>
      <c r="N163" s="242">
        <f t="shared" si="245"/>
        <v>0</v>
      </c>
      <c r="O163" s="378">
        <f t="shared" si="246"/>
        <v>400</v>
      </c>
      <c r="P163" s="483">
        <v>440</v>
      </c>
      <c r="Q163" s="233">
        <f t="shared" si="195"/>
        <v>0.1</v>
      </c>
      <c r="R163" s="235">
        <f>ROUNDUP(P163*1.1,1)</f>
        <v>484</v>
      </c>
      <c r="S163" s="245">
        <f t="shared" si="247"/>
        <v>532.4</v>
      </c>
      <c r="T163" s="233">
        <f t="shared" si="248"/>
        <v>9.999999999999995E-2</v>
      </c>
      <c r="U163" s="254" t="s">
        <v>98</v>
      </c>
      <c r="V163" s="254"/>
      <c r="W163" s="307" t="s">
        <v>11</v>
      </c>
      <c r="Y163" s="487"/>
      <c r="Z163" s="213">
        <v>535</v>
      </c>
      <c r="AA163" s="237">
        <f>IF(Z163=0,"N/A",(Z163-R163)/R163)</f>
        <v>0.10537190082644628</v>
      </c>
      <c r="AB163" s="214" t="s">
        <v>266</v>
      </c>
      <c r="AD163" s="227">
        <f t="shared" si="230"/>
        <v>484</v>
      </c>
      <c r="AE163" s="228">
        <f t="shared" si="231"/>
        <v>535</v>
      </c>
      <c r="AF163" s="229">
        <f t="shared" si="232"/>
        <v>0.10537190082644628</v>
      </c>
      <c r="AG163" s="254" t="s">
        <v>98</v>
      </c>
      <c r="AH163" s="254"/>
      <c r="AI163" s="307" t="s">
        <v>11</v>
      </c>
    </row>
    <row r="164" spans="1:85" ht="28.5" x14ac:dyDescent="0.25">
      <c r="A164" s="289" t="s">
        <v>294</v>
      </c>
      <c r="B164" s="290"/>
      <c r="C164" s="252"/>
      <c r="D164" s="232"/>
      <c r="E164" s="233"/>
      <c r="F164" s="377" t="s">
        <v>39</v>
      </c>
      <c r="G164" s="483">
        <v>600</v>
      </c>
      <c r="H164" s="483"/>
      <c r="I164" s="378">
        <f t="shared" si="243"/>
        <v>600</v>
      </c>
      <c r="J164" s="483">
        <v>600</v>
      </c>
      <c r="K164" s="242">
        <f t="shared" si="238"/>
        <v>0</v>
      </c>
      <c r="L164" s="378">
        <f t="shared" si="244"/>
        <v>600</v>
      </c>
      <c r="M164" s="483">
        <v>600</v>
      </c>
      <c r="N164" s="242">
        <f t="shared" si="245"/>
        <v>0</v>
      </c>
      <c r="O164" s="378">
        <f t="shared" si="246"/>
        <v>600</v>
      </c>
      <c r="P164" s="483">
        <v>660</v>
      </c>
      <c r="Q164" s="233">
        <f t="shared" si="195"/>
        <v>0.1</v>
      </c>
      <c r="R164" s="235">
        <f>ROUNDUP(P164*1.1,1)</f>
        <v>726</v>
      </c>
      <c r="S164" s="245">
        <f t="shared" si="247"/>
        <v>798.6</v>
      </c>
      <c r="T164" s="233">
        <f t="shared" si="248"/>
        <v>0.10000000000000003</v>
      </c>
      <c r="U164" s="254" t="s">
        <v>98</v>
      </c>
      <c r="V164" s="254"/>
      <c r="W164" s="307" t="s">
        <v>11</v>
      </c>
      <c r="Y164" s="487"/>
      <c r="Z164" s="213">
        <v>800</v>
      </c>
      <c r="AA164" s="237">
        <f>IF(Z164=0,"N/A",(Z164-R164)/R164)</f>
        <v>0.10192837465564739</v>
      </c>
      <c r="AB164" s="214" t="s">
        <v>266</v>
      </c>
      <c r="AD164" s="227">
        <f t="shared" si="230"/>
        <v>726</v>
      </c>
      <c r="AE164" s="228">
        <f t="shared" si="231"/>
        <v>800</v>
      </c>
      <c r="AF164" s="229">
        <f t="shared" si="232"/>
        <v>0.10192837465564739</v>
      </c>
      <c r="AG164" s="254" t="s">
        <v>98</v>
      </c>
      <c r="AH164" s="254"/>
      <c r="AI164" s="307" t="s">
        <v>11</v>
      </c>
    </row>
    <row r="165" spans="1:85" x14ac:dyDescent="0.25">
      <c r="A165" s="289" t="s">
        <v>295</v>
      </c>
      <c r="B165" s="290"/>
      <c r="C165" s="252"/>
      <c r="D165" s="232"/>
      <c r="E165" s="233"/>
      <c r="F165" s="377" t="s">
        <v>39</v>
      </c>
      <c r="G165" s="483">
        <v>60</v>
      </c>
      <c r="H165" s="483"/>
      <c r="I165" s="378">
        <f t="shared" si="243"/>
        <v>60</v>
      </c>
      <c r="J165" s="483">
        <v>60</v>
      </c>
      <c r="K165" s="242">
        <f t="shared" si="238"/>
        <v>0</v>
      </c>
      <c r="L165" s="378">
        <f t="shared" si="244"/>
        <v>60</v>
      </c>
      <c r="M165" s="483">
        <v>60</v>
      </c>
      <c r="N165" s="242">
        <f t="shared" si="245"/>
        <v>0</v>
      </c>
      <c r="O165" s="378">
        <f t="shared" si="246"/>
        <v>60</v>
      </c>
      <c r="P165" s="483">
        <v>66</v>
      </c>
      <c r="Q165" s="233">
        <f t="shared" si="195"/>
        <v>0.1</v>
      </c>
      <c r="R165" s="235">
        <f>ROUNDUP(P165*1.1,1)</f>
        <v>72.599999999999994</v>
      </c>
      <c r="S165" s="245">
        <f t="shared" si="247"/>
        <v>79.899999999999991</v>
      </c>
      <c r="T165" s="233">
        <f t="shared" si="248"/>
        <v>0.1005509641873278</v>
      </c>
      <c r="U165" s="254" t="s">
        <v>98</v>
      </c>
      <c r="V165" s="254"/>
      <c r="W165" s="307" t="s">
        <v>11</v>
      </c>
      <c r="Y165" s="487"/>
      <c r="Z165" s="213">
        <v>80</v>
      </c>
      <c r="AA165" s="237">
        <f>IF(Z165=0,"N/A",(Z165-R165)/R165)</f>
        <v>0.10192837465564747</v>
      </c>
      <c r="AB165" s="214" t="s">
        <v>266</v>
      </c>
      <c r="AD165" s="227">
        <f t="shared" si="230"/>
        <v>72.599999999999994</v>
      </c>
      <c r="AE165" s="228">
        <f t="shared" si="231"/>
        <v>80</v>
      </c>
      <c r="AF165" s="229">
        <f t="shared" si="232"/>
        <v>0.10192837465564747</v>
      </c>
      <c r="AG165" s="254" t="s">
        <v>98</v>
      </c>
      <c r="AH165" s="254"/>
      <c r="AI165" s="307" t="s">
        <v>11</v>
      </c>
    </row>
    <row r="166" spans="1:85" ht="15" thickBot="1" x14ac:dyDescent="0.3">
      <c r="A166" s="310" t="s">
        <v>296</v>
      </c>
      <c r="B166" s="343"/>
      <c r="C166" s="260"/>
      <c r="D166" s="261"/>
      <c r="E166" s="262"/>
      <c r="F166" s="382" t="s">
        <v>39</v>
      </c>
      <c r="G166" s="491">
        <v>30</v>
      </c>
      <c r="H166" s="491"/>
      <c r="I166" s="383">
        <f t="shared" si="243"/>
        <v>30</v>
      </c>
      <c r="J166" s="491">
        <v>30</v>
      </c>
      <c r="K166" s="262">
        <f t="shared" si="238"/>
        <v>0</v>
      </c>
      <c r="L166" s="383">
        <f t="shared" si="244"/>
        <v>30</v>
      </c>
      <c r="M166" s="491">
        <v>30</v>
      </c>
      <c r="N166" s="262">
        <f t="shared" si="245"/>
        <v>0</v>
      </c>
      <c r="O166" s="383">
        <f t="shared" si="246"/>
        <v>30</v>
      </c>
      <c r="P166" s="491">
        <v>33</v>
      </c>
      <c r="Q166" s="233">
        <f t="shared" si="195"/>
        <v>0.1</v>
      </c>
      <c r="R166" s="235">
        <f>ROUNDUP(P166*1.1,1)</f>
        <v>36.299999999999997</v>
      </c>
      <c r="S166" s="245">
        <f t="shared" si="247"/>
        <v>40</v>
      </c>
      <c r="T166" s="233">
        <f t="shared" si="248"/>
        <v>0.10192837465564747</v>
      </c>
      <c r="U166" s="266" t="s">
        <v>98</v>
      </c>
      <c r="V166" s="266"/>
      <c r="W166" s="492" t="s">
        <v>11</v>
      </c>
      <c r="Y166" s="487"/>
      <c r="Z166" s="315">
        <v>40</v>
      </c>
      <c r="AA166" s="316">
        <f>IF(Z166=0,"N/A",(Z166-R166)/R166)</f>
        <v>0.10192837465564747</v>
      </c>
      <c r="AB166" s="317" t="s">
        <v>266</v>
      </c>
      <c r="AD166" s="318">
        <f t="shared" si="230"/>
        <v>36.299999999999997</v>
      </c>
      <c r="AE166" s="319">
        <f t="shared" si="231"/>
        <v>40</v>
      </c>
      <c r="AF166" s="320">
        <f t="shared" si="232"/>
        <v>0.10192837465564747</v>
      </c>
      <c r="AG166" s="266" t="s">
        <v>98</v>
      </c>
      <c r="AH166" s="266"/>
      <c r="AI166" s="492" t="s">
        <v>11</v>
      </c>
    </row>
    <row r="167" spans="1:85" ht="15.75" thickBot="1" x14ac:dyDescent="0.3">
      <c r="A167" s="493"/>
      <c r="B167" s="494"/>
      <c r="AA167" s="237"/>
      <c r="AD167" s="185"/>
    </row>
    <row r="168" spans="1:85" ht="60" x14ac:dyDescent="0.25">
      <c r="A168" s="189" t="s">
        <v>297</v>
      </c>
      <c r="B168" s="190"/>
      <c r="C168" s="280" t="s">
        <v>61</v>
      </c>
      <c r="D168" s="280" t="s">
        <v>62</v>
      </c>
      <c r="E168" s="281" t="s">
        <v>42</v>
      </c>
      <c r="F168" s="282" t="s">
        <v>63</v>
      </c>
      <c r="G168" s="282" t="s">
        <v>64</v>
      </c>
      <c r="H168" s="282" t="s">
        <v>4</v>
      </c>
      <c r="I168" s="282" t="s">
        <v>65</v>
      </c>
      <c r="J168" s="282" t="s">
        <v>66</v>
      </c>
      <c r="K168" s="282" t="s">
        <v>4</v>
      </c>
      <c r="L168" s="282" t="s">
        <v>67</v>
      </c>
      <c r="M168" s="282" t="s">
        <v>68</v>
      </c>
      <c r="N168" s="282" t="s">
        <v>4</v>
      </c>
      <c r="O168" s="282" t="s">
        <v>69</v>
      </c>
      <c r="P168" s="283" t="s">
        <v>91</v>
      </c>
      <c r="Q168" s="283" t="s">
        <v>4</v>
      </c>
      <c r="R168" s="283" t="s">
        <v>2</v>
      </c>
      <c r="S168" s="284" t="s">
        <v>72</v>
      </c>
      <c r="T168" s="283" t="s">
        <v>4</v>
      </c>
      <c r="U168" s="282" t="s">
        <v>73</v>
      </c>
      <c r="V168" s="282" t="s">
        <v>6</v>
      </c>
      <c r="W168" s="285" t="s">
        <v>7</v>
      </c>
      <c r="Z168" s="286"/>
      <c r="AA168" s="287"/>
      <c r="AB168" s="288"/>
      <c r="AD168" s="202" t="s">
        <v>71</v>
      </c>
      <c r="AE168" s="203" t="s">
        <v>72</v>
      </c>
      <c r="AF168" s="204" t="s">
        <v>4</v>
      </c>
      <c r="AG168" s="202" t="s">
        <v>73</v>
      </c>
      <c r="AH168" s="202" t="s">
        <v>6</v>
      </c>
      <c r="AI168" s="205" t="s">
        <v>7</v>
      </c>
    </row>
    <row r="169" spans="1:85" ht="72.75" x14ac:dyDescent="0.25">
      <c r="A169" s="495" t="s">
        <v>298</v>
      </c>
      <c r="B169" s="174"/>
      <c r="C169" s="174"/>
      <c r="D169" s="174"/>
      <c r="E169" s="174"/>
      <c r="F169" s="174"/>
      <c r="G169" s="174"/>
      <c r="H169" s="174"/>
      <c r="I169" s="174"/>
      <c r="J169" s="174"/>
      <c r="K169" s="174"/>
      <c r="L169" s="174"/>
      <c r="M169" s="174"/>
      <c r="N169" s="174"/>
      <c r="O169" s="174"/>
      <c r="P169" s="174"/>
      <c r="Q169" s="174"/>
      <c r="R169" s="174"/>
      <c r="S169" s="496"/>
      <c r="T169" s="174"/>
      <c r="U169" s="174"/>
      <c r="V169" s="174"/>
      <c r="W169" s="497"/>
      <c r="Z169" s="213"/>
      <c r="AA169" s="237"/>
      <c r="AB169" s="214"/>
      <c r="AD169" s="227"/>
      <c r="AE169" s="228"/>
      <c r="AF169" s="229"/>
      <c r="AG169" s="174"/>
      <c r="AH169" s="174"/>
      <c r="AI169" s="497"/>
    </row>
    <row r="170" spans="1:85" x14ac:dyDescent="0.25">
      <c r="A170" s="289" t="s">
        <v>299</v>
      </c>
      <c r="B170" s="299"/>
      <c r="C170" s="232">
        <v>62</v>
      </c>
      <c r="D170" s="232">
        <v>63</v>
      </c>
      <c r="E170" s="233">
        <f t="shared" ref="E170:E171" si="249">+(D170-C170)/C170</f>
        <v>1.6129032258064516E-2</v>
      </c>
      <c r="F170" s="253">
        <f t="shared" ref="F170:F171" si="250">D170</f>
        <v>63</v>
      </c>
      <c r="G170" s="235">
        <f t="shared" ref="G170:G171" si="251">F170</f>
        <v>63</v>
      </c>
      <c r="H170" s="233">
        <f t="shared" ref="H170:H171" si="252">+(G170-F170)/F170</f>
        <v>0</v>
      </c>
      <c r="I170" s="253">
        <f t="shared" ref="I170:I171" si="253">G170</f>
        <v>63</v>
      </c>
      <c r="J170" s="235">
        <f t="shared" ref="J170:J171" si="254">I170</f>
        <v>63</v>
      </c>
      <c r="K170" s="233">
        <f t="shared" ref="K170:K171" si="255">+(J170-I170)/I170</f>
        <v>0</v>
      </c>
      <c r="L170" s="253">
        <f t="shared" ref="L170:L171" si="256">J170</f>
        <v>63</v>
      </c>
      <c r="M170" s="235">
        <f t="shared" ref="M170:M171" si="257">L170</f>
        <v>63</v>
      </c>
      <c r="N170" s="233">
        <f t="shared" ref="N170:N171" si="258">+(M170-L170)/L170</f>
        <v>0</v>
      </c>
      <c r="O170" s="253">
        <f t="shared" ref="O170:O171" si="259">M170</f>
        <v>63</v>
      </c>
      <c r="P170" s="235">
        <f>O170</f>
        <v>63</v>
      </c>
      <c r="Q170" s="233">
        <f t="shared" ref="Q170:Q171" si="260">+(P170-O170)/O170</f>
        <v>0</v>
      </c>
      <c r="R170" s="235">
        <f>P170</f>
        <v>63</v>
      </c>
      <c r="S170" s="236">
        <f t="shared" ref="S170:S171" si="261">ROUNDUP(R170*1.1,1)</f>
        <v>69.3</v>
      </c>
      <c r="T170" s="233">
        <f t="shared" ref="T170:T171" si="262">+(S170-R170)/R170</f>
        <v>9.999999999999995E-2</v>
      </c>
      <c r="U170" s="254" t="s">
        <v>82</v>
      </c>
      <c r="V170" s="254" t="s">
        <v>122</v>
      </c>
      <c r="W170" s="429" t="s">
        <v>11</v>
      </c>
      <c r="Z170" s="213"/>
      <c r="AA170" s="237" t="str">
        <f>IF(Z170=0,"N/A",(Z170-R170)/R170)</f>
        <v>N/A</v>
      </c>
      <c r="AB170" s="465" t="s">
        <v>300</v>
      </c>
      <c r="AD170" s="227">
        <f t="shared" si="230"/>
        <v>63</v>
      </c>
      <c r="AE170" s="228">
        <f t="shared" si="231"/>
        <v>69.3</v>
      </c>
      <c r="AF170" s="229">
        <f t="shared" si="232"/>
        <v>9.999999999999995E-2</v>
      </c>
      <c r="AG170" s="254" t="s">
        <v>82</v>
      </c>
      <c r="AH170" s="254" t="s">
        <v>122</v>
      </c>
      <c r="AI170" s="226" t="s">
        <v>11</v>
      </c>
    </row>
    <row r="171" spans="1:85" x14ac:dyDescent="0.25">
      <c r="A171" s="297" t="s">
        <v>301</v>
      </c>
      <c r="B171" s="298"/>
      <c r="C171" s="232">
        <v>37</v>
      </c>
      <c r="D171" s="232">
        <v>38</v>
      </c>
      <c r="E171" s="233">
        <f t="shared" si="249"/>
        <v>2.7027027027027029E-2</v>
      </c>
      <c r="F171" s="253">
        <f t="shared" si="250"/>
        <v>38</v>
      </c>
      <c r="G171" s="235">
        <f t="shared" si="251"/>
        <v>38</v>
      </c>
      <c r="H171" s="233">
        <f t="shared" si="252"/>
        <v>0</v>
      </c>
      <c r="I171" s="253">
        <f t="shared" si="253"/>
        <v>38</v>
      </c>
      <c r="J171" s="235">
        <f t="shared" si="254"/>
        <v>38</v>
      </c>
      <c r="K171" s="233">
        <f t="shared" si="255"/>
        <v>0</v>
      </c>
      <c r="L171" s="253">
        <f t="shared" si="256"/>
        <v>38</v>
      </c>
      <c r="M171" s="235">
        <f t="shared" si="257"/>
        <v>38</v>
      </c>
      <c r="N171" s="233">
        <f t="shared" si="258"/>
        <v>0</v>
      </c>
      <c r="O171" s="253">
        <f t="shared" si="259"/>
        <v>38</v>
      </c>
      <c r="P171" s="235">
        <f>O171</f>
        <v>38</v>
      </c>
      <c r="Q171" s="233">
        <f t="shared" si="260"/>
        <v>0</v>
      </c>
      <c r="R171" s="235">
        <f>P171</f>
        <v>38</v>
      </c>
      <c r="S171" s="236">
        <f t="shared" si="261"/>
        <v>41.8</v>
      </c>
      <c r="T171" s="233">
        <f t="shared" si="262"/>
        <v>9.9999999999999922E-2</v>
      </c>
      <c r="U171" s="254" t="s">
        <v>82</v>
      </c>
      <c r="V171" s="254" t="s">
        <v>122</v>
      </c>
      <c r="W171" s="429" t="s">
        <v>11</v>
      </c>
      <c r="Z171" s="213"/>
      <c r="AA171" s="237" t="str">
        <f>IF(Z171=0,"N/A",(Z171-R171)/R171)</f>
        <v>N/A</v>
      </c>
      <c r="AB171" s="465" t="s">
        <v>300</v>
      </c>
      <c r="AD171" s="227">
        <f t="shared" si="230"/>
        <v>38</v>
      </c>
      <c r="AE171" s="228">
        <f t="shared" si="231"/>
        <v>41.8</v>
      </c>
      <c r="AF171" s="229">
        <f t="shared" si="232"/>
        <v>9.9999999999999922E-2</v>
      </c>
      <c r="AG171" s="254" t="s">
        <v>82</v>
      </c>
      <c r="AH171" s="254" t="s">
        <v>122</v>
      </c>
      <c r="AI171" s="226" t="s">
        <v>11</v>
      </c>
    </row>
    <row r="172" spans="1:85" ht="18.95" customHeight="1" x14ac:dyDescent="0.25">
      <c r="A172" s="392" t="s">
        <v>302</v>
      </c>
      <c r="B172" s="393"/>
      <c r="C172" s="416" t="s">
        <v>303</v>
      </c>
      <c r="D172" s="446"/>
      <c r="E172" s="446"/>
      <c r="F172" s="446"/>
      <c r="G172" s="446"/>
      <c r="H172" s="446"/>
      <c r="I172" s="446"/>
      <c r="J172" s="446"/>
      <c r="K172" s="446"/>
      <c r="L172" s="446"/>
      <c r="M172" s="446"/>
      <c r="N172" s="446"/>
      <c r="O172" s="446"/>
      <c r="P172" s="446"/>
      <c r="Q172" s="446"/>
      <c r="R172" s="446"/>
      <c r="S172" s="498"/>
      <c r="T172" s="446"/>
      <c r="U172" s="446"/>
      <c r="V172" s="499"/>
      <c r="W172" s="226" t="s">
        <v>11</v>
      </c>
      <c r="Z172" s="213"/>
      <c r="AA172" s="237"/>
      <c r="AB172" s="214"/>
      <c r="AD172" s="227"/>
      <c r="AE172" s="228"/>
      <c r="AF172" s="229"/>
      <c r="AG172" s="446"/>
      <c r="AH172" s="499"/>
      <c r="AI172" s="226" t="s">
        <v>11</v>
      </c>
    </row>
    <row r="173" spans="1:85" ht="39" customHeight="1" x14ac:dyDescent="0.25">
      <c r="A173" s="289" t="s">
        <v>304</v>
      </c>
      <c r="B173" s="290"/>
      <c r="C173" s="416" t="s">
        <v>305</v>
      </c>
      <c r="D173" s="446"/>
      <c r="E173" s="446"/>
      <c r="F173" s="446"/>
      <c r="G173" s="446"/>
      <c r="H173" s="446"/>
      <c r="I173" s="446"/>
      <c r="J173" s="446"/>
      <c r="K173" s="446"/>
      <c r="L173" s="446"/>
      <c r="M173" s="446"/>
      <c r="N173" s="446"/>
      <c r="O173" s="446"/>
      <c r="P173" s="446"/>
      <c r="Q173" s="446"/>
      <c r="R173" s="446"/>
      <c r="S173" s="498"/>
      <c r="T173" s="446"/>
      <c r="U173" s="446"/>
      <c r="V173" s="499"/>
      <c r="W173" s="226" t="s">
        <v>11</v>
      </c>
      <c r="Z173" s="213"/>
      <c r="AA173" s="237"/>
      <c r="AB173" s="214"/>
      <c r="AD173" s="227"/>
      <c r="AE173" s="228"/>
      <c r="AF173" s="229"/>
      <c r="AG173" s="446"/>
      <c r="AH173" s="499"/>
      <c r="AI173" s="226" t="s">
        <v>11</v>
      </c>
    </row>
    <row r="174" spans="1:85" ht="15" x14ac:dyDescent="0.25">
      <c r="A174" s="304"/>
      <c r="B174" s="500"/>
      <c r="C174" s="501"/>
      <c r="D174" s="501"/>
      <c r="E174" s="502"/>
      <c r="F174" s="501"/>
      <c r="G174" s="501"/>
      <c r="H174" s="502"/>
      <c r="I174" s="501"/>
      <c r="J174" s="501"/>
      <c r="K174" s="502"/>
      <c r="L174" s="501"/>
      <c r="M174" s="501"/>
      <c r="N174" s="502"/>
      <c r="O174" s="501"/>
      <c r="P174" s="501"/>
      <c r="Q174" s="501"/>
      <c r="R174" s="501"/>
      <c r="S174" s="503"/>
      <c r="T174" s="502"/>
      <c r="U174" s="500"/>
      <c r="V174" s="500"/>
      <c r="W174" s="504"/>
      <c r="Z174" s="213"/>
      <c r="AA174" s="237"/>
      <c r="AB174" s="214"/>
      <c r="AD174" s="227"/>
      <c r="AE174" s="228"/>
      <c r="AF174" s="229"/>
      <c r="AG174" s="500"/>
      <c r="AH174" s="500"/>
      <c r="AI174" s="504"/>
    </row>
    <row r="175" spans="1:85" s="183" customFormat="1" ht="15" x14ac:dyDescent="0.25">
      <c r="A175" s="304" t="s">
        <v>306</v>
      </c>
      <c r="B175" s="305"/>
      <c r="C175" s="505" t="s">
        <v>307</v>
      </c>
      <c r="D175" s="505"/>
      <c r="E175" s="506"/>
      <c r="F175" s="254"/>
      <c r="G175" s="292"/>
      <c r="H175" s="506"/>
      <c r="I175" s="254"/>
      <c r="J175" s="292"/>
      <c r="K175" s="506"/>
      <c r="L175" s="254"/>
      <c r="M175" s="292"/>
      <c r="N175" s="506"/>
      <c r="O175" s="254"/>
      <c r="P175" s="292"/>
      <c r="Q175" s="292"/>
      <c r="R175" s="292"/>
      <c r="S175" s="507"/>
      <c r="T175" s="506"/>
      <c r="U175" s="292"/>
      <c r="V175" s="292"/>
      <c r="W175" s="307"/>
      <c r="X175" s="180"/>
      <c r="Y175" s="180"/>
      <c r="Z175" s="213"/>
      <c r="AA175" s="237"/>
      <c r="AB175" s="214"/>
      <c r="AC175" s="180"/>
      <c r="AD175" s="227"/>
      <c r="AE175" s="228"/>
      <c r="AF175" s="229"/>
      <c r="AG175" s="292"/>
      <c r="AH175" s="292"/>
      <c r="AI175" s="307"/>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0"/>
      <c r="BR175" s="180"/>
      <c r="BS175" s="180"/>
      <c r="BT175" s="180"/>
      <c r="BU175" s="180"/>
      <c r="BV175" s="180"/>
      <c r="BW175" s="180"/>
      <c r="BX175" s="180"/>
      <c r="BY175" s="180"/>
      <c r="BZ175" s="180"/>
      <c r="CA175" s="180"/>
      <c r="CB175" s="180"/>
      <c r="CC175" s="180"/>
      <c r="CD175" s="180"/>
      <c r="CE175" s="180"/>
      <c r="CF175" s="180"/>
      <c r="CG175" s="180"/>
    </row>
    <row r="176" spans="1:85" s="508" customFormat="1" ht="28.5" x14ac:dyDescent="0.25">
      <c r="A176" s="289" t="s">
        <v>308</v>
      </c>
      <c r="B176" s="299"/>
      <c r="C176" s="232">
        <v>29</v>
      </c>
      <c r="D176" s="232">
        <v>29</v>
      </c>
      <c r="E176" s="233">
        <f t="shared" ref="E176" si="263">+(D176-C176)/C176</f>
        <v>0</v>
      </c>
      <c r="F176" s="234">
        <f t="shared" ref="F176" si="264">D176</f>
        <v>29</v>
      </c>
      <c r="G176" s="235">
        <f t="shared" ref="G176" si="265">ROUNDUP(F176*1.03,1)</f>
        <v>29.900000000000002</v>
      </c>
      <c r="H176" s="233">
        <f t="shared" ref="H176" si="266">+(G176-F176)/F176</f>
        <v>3.1034482758620762E-2</v>
      </c>
      <c r="I176" s="234">
        <f t="shared" ref="I176" si="267">G176</f>
        <v>29.900000000000002</v>
      </c>
      <c r="J176" s="235">
        <v>34.799999999999997</v>
      </c>
      <c r="K176" s="233">
        <f t="shared" ref="K176" si="268">+(J176-I176)/I176</f>
        <v>0.16387959866220719</v>
      </c>
      <c r="L176" s="234">
        <f t="shared" ref="L176" si="269">J176</f>
        <v>34.799999999999997</v>
      </c>
      <c r="M176" s="235">
        <v>34.799999999999997</v>
      </c>
      <c r="N176" s="233">
        <f t="shared" ref="N176" si="270">+(M176-L176)/L176</f>
        <v>0</v>
      </c>
      <c r="O176" s="234">
        <f t="shared" ref="O176" si="271">M176</f>
        <v>34.799999999999997</v>
      </c>
      <c r="P176" s="235">
        <v>38.28</v>
      </c>
      <c r="Q176" s="233">
        <f t="shared" ref="Q176" si="272">+(P176-O176)/O176</f>
        <v>0.10000000000000012</v>
      </c>
      <c r="R176" s="235">
        <f>ROUNDUP(P176*1.1,1)</f>
        <v>42.2</v>
      </c>
      <c r="S176" s="236">
        <f t="shared" ref="S176" si="273">ROUNDUP(R176*1.1,1)</f>
        <v>46.5</v>
      </c>
      <c r="T176" s="233">
        <f t="shared" ref="T176" si="274">+(S176-R176)/R176</f>
        <v>0.10189573459715633</v>
      </c>
      <c r="U176" s="254" t="s">
        <v>82</v>
      </c>
      <c r="V176" s="254" t="s">
        <v>309</v>
      </c>
      <c r="W176" s="226" t="s">
        <v>11</v>
      </c>
      <c r="X176" s="180"/>
      <c r="Y176" s="180"/>
      <c r="Z176" s="213">
        <v>50</v>
      </c>
      <c r="AA176" s="237">
        <f>IF(Z176=0,"N/A",(Z176-R176)/R176)</f>
        <v>0.18483412322274873</v>
      </c>
      <c r="AB176" s="214" t="s">
        <v>266</v>
      </c>
      <c r="AC176" s="180"/>
      <c r="AD176" s="227">
        <f t="shared" si="230"/>
        <v>42.2</v>
      </c>
      <c r="AE176" s="228">
        <f t="shared" si="231"/>
        <v>50</v>
      </c>
      <c r="AF176" s="229">
        <f t="shared" si="232"/>
        <v>0.18483412322274873</v>
      </c>
      <c r="AG176" s="254" t="s">
        <v>82</v>
      </c>
      <c r="AH176" s="254" t="s">
        <v>309</v>
      </c>
      <c r="AI176" s="226" t="s">
        <v>11</v>
      </c>
      <c r="AJ176" s="180"/>
      <c r="AK176" s="180"/>
      <c r="AL176" s="180"/>
      <c r="AM176" s="180"/>
      <c r="AN176" s="180"/>
      <c r="AO176" s="180"/>
      <c r="AP176" s="180"/>
      <c r="AQ176" s="180"/>
      <c r="AR176" s="180"/>
      <c r="AS176" s="180"/>
      <c r="AT176" s="180"/>
      <c r="AU176" s="180"/>
      <c r="AV176" s="180"/>
      <c r="AW176" s="180"/>
      <c r="AX176" s="180"/>
      <c r="AY176" s="180"/>
      <c r="AZ176" s="180"/>
      <c r="BA176" s="180"/>
      <c r="BB176" s="180"/>
      <c r="BC176" s="180"/>
      <c r="BD176" s="180"/>
      <c r="BE176" s="180"/>
      <c r="BF176" s="180"/>
      <c r="BG176" s="180"/>
      <c r="BH176" s="180"/>
      <c r="BI176" s="180"/>
      <c r="BJ176" s="180"/>
      <c r="BK176" s="180"/>
      <c r="BL176" s="180"/>
      <c r="BM176" s="180"/>
      <c r="BN176" s="180"/>
      <c r="BO176" s="180"/>
      <c r="BP176" s="180"/>
      <c r="BQ176" s="180"/>
      <c r="BR176" s="180"/>
      <c r="BS176" s="180"/>
      <c r="BT176" s="180"/>
      <c r="BU176" s="180"/>
      <c r="BV176" s="180"/>
      <c r="BW176" s="180"/>
      <c r="BX176" s="180"/>
      <c r="BY176" s="180"/>
      <c r="BZ176" s="180"/>
      <c r="CA176" s="180"/>
      <c r="CB176" s="180"/>
      <c r="CC176" s="180"/>
      <c r="CD176" s="180"/>
      <c r="CE176" s="180"/>
      <c r="CF176" s="180"/>
      <c r="CG176" s="180"/>
    </row>
    <row r="177" spans="1:85" s="508" customFormat="1" x14ac:dyDescent="0.25">
      <c r="A177" s="289"/>
      <c r="B177" s="446"/>
      <c r="C177" s="509"/>
      <c r="D177" s="509"/>
      <c r="E177" s="510"/>
      <c r="F177" s="509"/>
      <c r="G177" s="509"/>
      <c r="H177" s="510"/>
      <c r="I177" s="509"/>
      <c r="J177" s="509"/>
      <c r="K177" s="510"/>
      <c r="L177" s="509"/>
      <c r="M177" s="509"/>
      <c r="N177" s="510"/>
      <c r="O177" s="509"/>
      <c r="P177" s="509"/>
      <c r="Q177" s="509"/>
      <c r="R177" s="509"/>
      <c r="S177" s="511"/>
      <c r="T177" s="510"/>
      <c r="U177" s="446"/>
      <c r="V177" s="446"/>
      <c r="W177" s="512"/>
      <c r="X177" s="180"/>
      <c r="Y177" s="180"/>
      <c r="Z177" s="213"/>
      <c r="AA177" s="237"/>
      <c r="AB177" s="465"/>
      <c r="AC177" s="180"/>
      <c r="AD177" s="227"/>
      <c r="AE177" s="228"/>
      <c r="AF177" s="229"/>
      <c r="AG177" s="446"/>
      <c r="AH177" s="446"/>
      <c r="AI177" s="512"/>
      <c r="AJ177" s="180"/>
      <c r="AK177" s="180"/>
      <c r="AL177" s="180"/>
      <c r="AM177" s="180"/>
      <c r="AN177" s="180"/>
      <c r="AO177" s="180"/>
      <c r="AP177" s="180"/>
      <c r="AQ177" s="180"/>
      <c r="AR177" s="180"/>
      <c r="AS177" s="180"/>
      <c r="AT177" s="180"/>
      <c r="AU177" s="180"/>
      <c r="AV177" s="180"/>
      <c r="AW177" s="180"/>
      <c r="AX177" s="180"/>
      <c r="AY177" s="180"/>
      <c r="AZ177" s="180"/>
      <c r="BA177" s="180"/>
      <c r="BB177" s="180"/>
      <c r="BC177" s="180"/>
      <c r="BD177" s="180"/>
      <c r="BE177" s="180"/>
      <c r="BF177" s="180"/>
      <c r="BG177" s="180"/>
      <c r="BH177" s="180"/>
      <c r="BI177" s="180"/>
      <c r="BJ177" s="180"/>
      <c r="BK177" s="180"/>
      <c r="BL177" s="180"/>
      <c r="BM177" s="180"/>
      <c r="BN177" s="180"/>
      <c r="BO177" s="180"/>
      <c r="BP177" s="180"/>
      <c r="BQ177" s="180"/>
      <c r="BR177" s="180"/>
      <c r="BS177" s="180"/>
      <c r="BT177" s="180"/>
      <c r="BU177" s="180"/>
      <c r="BV177" s="180"/>
      <c r="BW177" s="180"/>
      <c r="BX177" s="180"/>
      <c r="BY177" s="180"/>
      <c r="BZ177" s="180"/>
      <c r="CA177" s="180"/>
      <c r="CB177" s="180"/>
      <c r="CC177" s="180"/>
      <c r="CD177" s="180"/>
      <c r="CE177" s="180"/>
      <c r="CF177" s="180"/>
      <c r="CG177" s="180"/>
    </row>
    <row r="178" spans="1:85" s="508" customFormat="1" ht="43.5" x14ac:dyDescent="0.25">
      <c r="A178" s="304" t="s">
        <v>310</v>
      </c>
      <c r="B178" s="500"/>
      <c r="C178" s="513"/>
      <c r="D178" s="513"/>
      <c r="E178" s="514"/>
      <c r="F178" s="513"/>
      <c r="G178" s="513"/>
      <c r="H178" s="514"/>
      <c r="I178" s="513"/>
      <c r="J178" s="513"/>
      <c r="K178" s="514"/>
      <c r="L178" s="513"/>
      <c r="M178" s="513"/>
      <c r="N178" s="514"/>
      <c r="O178" s="513"/>
      <c r="P178" s="513"/>
      <c r="Q178" s="513"/>
      <c r="R178" s="513"/>
      <c r="S178" s="515"/>
      <c r="T178" s="514"/>
      <c r="U178" s="516"/>
      <c r="V178" s="516"/>
      <c r="W178" s="517"/>
      <c r="X178" s="180"/>
      <c r="Y178" s="180"/>
      <c r="Z178" s="213"/>
      <c r="AA178" s="237"/>
      <c r="AB178" s="214"/>
      <c r="AC178" s="180"/>
      <c r="AD178" s="227"/>
      <c r="AE178" s="228"/>
      <c r="AF178" s="229"/>
      <c r="AG178" s="516"/>
      <c r="AH178" s="516"/>
      <c r="AI178" s="517"/>
      <c r="AJ178" s="180"/>
      <c r="AK178" s="180"/>
      <c r="AL178" s="180"/>
      <c r="AM178" s="180"/>
      <c r="AN178" s="180"/>
      <c r="AO178" s="180"/>
      <c r="AP178" s="180"/>
      <c r="AQ178" s="180"/>
      <c r="AR178" s="180"/>
      <c r="AS178" s="180"/>
      <c r="AT178" s="180"/>
      <c r="AU178" s="180"/>
      <c r="AV178" s="180"/>
      <c r="AW178" s="180"/>
      <c r="AX178" s="180"/>
      <c r="AY178" s="180"/>
      <c r="AZ178" s="180"/>
      <c r="BA178" s="180"/>
      <c r="BB178" s="180"/>
      <c r="BC178" s="180"/>
      <c r="BD178" s="180"/>
      <c r="BE178" s="180"/>
      <c r="BF178" s="180"/>
      <c r="BG178" s="180"/>
      <c r="BH178" s="180"/>
      <c r="BI178" s="180"/>
      <c r="BJ178" s="180"/>
      <c r="BK178" s="180"/>
      <c r="BL178" s="180"/>
      <c r="BM178" s="180"/>
      <c r="BN178" s="180"/>
      <c r="BO178" s="180"/>
      <c r="BP178" s="180"/>
      <c r="BQ178" s="180"/>
      <c r="BR178" s="180"/>
      <c r="BS178" s="180"/>
      <c r="BT178" s="180"/>
      <c r="BU178" s="180"/>
      <c r="BV178" s="180"/>
      <c r="BW178" s="180"/>
      <c r="BX178" s="180"/>
      <c r="BY178" s="180"/>
      <c r="BZ178" s="180"/>
      <c r="CA178" s="180"/>
      <c r="CB178" s="180"/>
      <c r="CC178" s="180"/>
      <c r="CD178" s="180"/>
      <c r="CE178" s="180"/>
      <c r="CF178" s="180"/>
      <c r="CG178" s="180"/>
    </row>
    <row r="179" spans="1:85" s="524" customFormat="1" ht="15" x14ac:dyDescent="0.25">
      <c r="A179" s="293" t="s">
        <v>311</v>
      </c>
      <c r="B179" s="518"/>
      <c r="C179" s="519"/>
      <c r="D179" s="519"/>
      <c r="E179" s="520"/>
      <c r="F179" s="519"/>
      <c r="G179" s="519"/>
      <c r="H179" s="520"/>
      <c r="I179" s="519"/>
      <c r="J179" s="519"/>
      <c r="K179" s="520"/>
      <c r="L179" s="519"/>
      <c r="M179" s="519"/>
      <c r="N179" s="520"/>
      <c r="O179" s="519"/>
      <c r="P179" s="519"/>
      <c r="Q179" s="519"/>
      <c r="R179" s="519"/>
      <c r="S179" s="521"/>
      <c r="T179" s="520"/>
      <c r="U179" s="522"/>
      <c r="V179" s="522"/>
      <c r="W179" s="523"/>
      <c r="X179" s="180"/>
      <c r="Y179" s="180"/>
      <c r="Z179" s="213"/>
      <c r="AA179" s="237"/>
      <c r="AB179" s="214"/>
      <c r="AC179" s="180"/>
      <c r="AD179" s="227"/>
      <c r="AE179" s="228"/>
      <c r="AF179" s="229"/>
      <c r="AG179" s="522"/>
      <c r="AH179" s="522"/>
      <c r="AI179" s="523"/>
      <c r="AJ179" s="180"/>
      <c r="AK179" s="180"/>
      <c r="AL179" s="180"/>
      <c r="AM179" s="180"/>
      <c r="AN179" s="180"/>
      <c r="AO179" s="180"/>
      <c r="AP179" s="180"/>
      <c r="AQ179" s="180"/>
      <c r="AR179" s="180"/>
      <c r="AS179" s="180"/>
      <c r="AT179" s="180"/>
      <c r="AU179" s="180"/>
      <c r="AV179" s="180"/>
      <c r="AW179" s="180"/>
      <c r="AX179" s="180"/>
      <c r="AY179" s="180"/>
      <c r="AZ179" s="180"/>
      <c r="BA179" s="180"/>
      <c r="BB179" s="180"/>
      <c r="BC179" s="180"/>
      <c r="BD179" s="180"/>
      <c r="BE179" s="180"/>
      <c r="BF179" s="180"/>
      <c r="BG179" s="180"/>
      <c r="BH179" s="180"/>
      <c r="BI179" s="180"/>
      <c r="BJ179" s="180"/>
      <c r="BK179" s="180"/>
      <c r="BL179" s="180"/>
      <c r="BM179" s="180"/>
      <c r="BN179" s="180"/>
      <c r="BO179" s="180"/>
      <c r="BP179" s="180"/>
      <c r="BQ179" s="180"/>
      <c r="BR179" s="180"/>
      <c r="BS179" s="180"/>
      <c r="BT179" s="180"/>
      <c r="BU179" s="180"/>
      <c r="BV179" s="180"/>
      <c r="BW179" s="180"/>
      <c r="BX179" s="180"/>
      <c r="BY179" s="180"/>
      <c r="BZ179" s="180"/>
      <c r="CA179" s="180"/>
      <c r="CB179" s="180"/>
      <c r="CC179" s="180"/>
      <c r="CD179" s="180"/>
      <c r="CE179" s="180"/>
      <c r="CF179" s="180"/>
      <c r="CG179" s="180"/>
    </row>
    <row r="180" spans="1:85" s="508" customFormat="1" ht="28.5" x14ac:dyDescent="0.25">
      <c r="A180" s="525" t="s">
        <v>312</v>
      </c>
      <c r="B180" s="526" t="s">
        <v>313</v>
      </c>
      <c r="C180" s="527">
        <v>109</v>
      </c>
      <c r="D180" s="232">
        <v>109</v>
      </c>
      <c r="E180" s="233">
        <f t="shared" ref="E180:E195" si="275">+(D180-C180)/C180</f>
        <v>0</v>
      </c>
      <c r="F180" s="253">
        <f t="shared" ref="F180:F195" si="276">D180</f>
        <v>109</v>
      </c>
      <c r="G180" s="235">
        <f t="shared" ref="G180:G195" si="277">F180</f>
        <v>109</v>
      </c>
      <c r="H180" s="233">
        <f t="shared" ref="H180:H195" si="278">+(G180-F180)/F180</f>
        <v>0</v>
      </c>
      <c r="I180" s="253">
        <f t="shared" ref="I180:I195" si="279">G180</f>
        <v>109</v>
      </c>
      <c r="J180" s="235">
        <f t="shared" ref="J180:J195" si="280">I180</f>
        <v>109</v>
      </c>
      <c r="K180" s="233">
        <f t="shared" ref="K180:K195" si="281">+(J180-I180)/I180</f>
        <v>0</v>
      </c>
      <c r="L180" s="253">
        <f t="shared" ref="L180:L195" si="282">J180</f>
        <v>109</v>
      </c>
      <c r="M180" s="235">
        <v>111</v>
      </c>
      <c r="N180" s="233">
        <f t="shared" ref="N180:N195" si="283">+(M180-L180)/L180</f>
        <v>1.834862385321101E-2</v>
      </c>
      <c r="O180" s="253">
        <f t="shared" ref="O180:O195" si="284">M180</f>
        <v>111</v>
      </c>
      <c r="P180" s="235">
        <v>111</v>
      </c>
      <c r="Q180" s="233">
        <f t="shared" ref="Q180:Q195" si="285">+(P180-O180)/O180</f>
        <v>0</v>
      </c>
      <c r="R180" s="235">
        <f t="shared" ref="R180:R195" si="286">P180</f>
        <v>111</v>
      </c>
      <c r="S180" s="236">
        <f>R180</f>
        <v>111</v>
      </c>
      <c r="T180" s="233">
        <f t="shared" ref="T180:T195" si="287">+(S180-R180)/R180</f>
        <v>0</v>
      </c>
      <c r="U180" s="254" t="s">
        <v>98</v>
      </c>
      <c r="V180" s="254"/>
      <c r="W180" s="307" t="s">
        <v>106</v>
      </c>
      <c r="X180" s="180"/>
      <c r="Y180" s="180"/>
      <c r="Z180" s="213"/>
      <c r="AA180" s="237" t="str">
        <f t="shared" ref="AA180:AA195" si="288">IF(Z180=0,"N/A",(Z180-R180)/R180)</f>
        <v>N/A</v>
      </c>
      <c r="AB180" s="528" t="s">
        <v>314</v>
      </c>
      <c r="AC180" s="180"/>
      <c r="AD180" s="227">
        <f t="shared" si="230"/>
        <v>111</v>
      </c>
      <c r="AE180" s="228">
        <f t="shared" si="231"/>
        <v>111</v>
      </c>
      <c r="AF180" s="229">
        <f t="shared" si="232"/>
        <v>0</v>
      </c>
      <c r="AG180" s="254" t="s">
        <v>98</v>
      </c>
      <c r="AH180" s="254"/>
      <c r="AI180" s="307" t="s">
        <v>106</v>
      </c>
      <c r="AJ180" s="180"/>
      <c r="AK180" s="180"/>
      <c r="AL180" s="180"/>
      <c r="AM180" s="180"/>
      <c r="AN180" s="180"/>
      <c r="AO180" s="180"/>
      <c r="AP180" s="180"/>
      <c r="AQ180" s="180"/>
      <c r="AR180" s="180"/>
      <c r="AS180" s="180"/>
      <c r="AT180" s="180"/>
      <c r="AU180" s="180"/>
      <c r="AV180" s="180"/>
      <c r="AW180" s="180"/>
      <c r="AX180" s="180"/>
      <c r="AY180" s="180"/>
      <c r="AZ180" s="180"/>
      <c r="BA180" s="180"/>
      <c r="BB180" s="180"/>
      <c r="BC180" s="180"/>
      <c r="BD180" s="180"/>
      <c r="BE180" s="180"/>
      <c r="BF180" s="180"/>
      <c r="BG180" s="180"/>
      <c r="BH180" s="180"/>
      <c r="BI180" s="180"/>
      <c r="BJ180" s="180"/>
      <c r="BK180" s="180"/>
      <c r="BL180" s="180"/>
      <c r="BM180" s="180"/>
      <c r="BN180" s="180"/>
      <c r="BO180" s="180"/>
      <c r="BP180" s="180"/>
      <c r="BQ180" s="180"/>
      <c r="BR180" s="180"/>
      <c r="BS180" s="180"/>
      <c r="BT180" s="180"/>
      <c r="BU180" s="180"/>
      <c r="BV180" s="180"/>
      <c r="BW180" s="180"/>
      <c r="BX180" s="180"/>
      <c r="BY180" s="180"/>
      <c r="BZ180" s="180"/>
      <c r="CA180" s="180"/>
      <c r="CB180" s="180"/>
      <c r="CC180" s="180"/>
      <c r="CD180" s="180"/>
      <c r="CE180" s="180"/>
      <c r="CF180" s="180"/>
      <c r="CG180" s="180"/>
    </row>
    <row r="181" spans="1:85" s="508" customFormat="1" ht="28.5" x14ac:dyDescent="0.25">
      <c r="A181" s="529"/>
      <c r="B181" s="526" t="s">
        <v>315</v>
      </c>
      <c r="C181" s="527">
        <v>141</v>
      </c>
      <c r="D181" s="232">
        <v>141</v>
      </c>
      <c r="E181" s="233">
        <f t="shared" si="275"/>
        <v>0</v>
      </c>
      <c r="F181" s="253">
        <f t="shared" si="276"/>
        <v>141</v>
      </c>
      <c r="G181" s="235">
        <f t="shared" si="277"/>
        <v>141</v>
      </c>
      <c r="H181" s="233">
        <f t="shared" si="278"/>
        <v>0</v>
      </c>
      <c r="I181" s="253">
        <f t="shared" si="279"/>
        <v>141</v>
      </c>
      <c r="J181" s="235">
        <f t="shared" si="280"/>
        <v>141</v>
      </c>
      <c r="K181" s="233">
        <f t="shared" si="281"/>
        <v>0</v>
      </c>
      <c r="L181" s="253">
        <f t="shared" si="282"/>
        <v>141</v>
      </c>
      <c r="M181" s="235">
        <v>144</v>
      </c>
      <c r="N181" s="233">
        <f t="shared" si="283"/>
        <v>2.1276595744680851E-2</v>
      </c>
      <c r="O181" s="253">
        <f t="shared" si="284"/>
        <v>144</v>
      </c>
      <c r="P181" s="235">
        <v>144</v>
      </c>
      <c r="Q181" s="233">
        <f t="shared" si="285"/>
        <v>0</v>
      </c>
      <c r="R181" s="235">
        <f t="shared" si="286"/>
        <v>144</v>
      </c>
      <c r="S181" s="236">
        <f t="shared" ref="S181:S195" si="289">R181</f>
        <v>144</v>
      </c>
      <c r="T181" s="233">
        <f t="shared" si="287"/>
        <v>0</v>
      </c>
      <c r="U181" s="254" t="s">
        <v>98</v>
      </c>
      <c r="V181" s="254"/>
      <c r="W181" s="307" t="s">
        <v>106</v>
      </c>
      <c r="X181" s="180"/>
      <c r="Y181" s="180"/>
      <c r="Z181" s="213"/>
      <c r="AA181" s="237" t="str">
        <f t="shared" si="288"/>
        <v>N/A</v>
      </c>
      <c r="AB181" s="528" t="s">
        <v>314</v>
      </c>
      <c r="AC181" s="180"/>
      <c r="AD181" s="227">
        <f t="shared" si="230"/>
        <v>144</v>
      </c>
      <c r="AE181" s="228">
        <f t="shared" si="231"/>
        <v>144</v>
      </c>
      <c r="AF181" s="229">
        <f t="shared" si="232"/>
        <v>0</v>
      </c>
      <c r="AG181" s="254" t="s">
        <v>98</v>
      </c>
      <c r="AH181" s="254"/>
      <c r="AI181" s="307" t="s">
        <v>106</v>
      </c>
      <c r="AJ181" s="180"/>
      <c r="AK181" s="180"/>
      <c r="AL181" s="180"/>
      <c r="AM181" s="180"/>
      <c r="AN181" s="180"/>
      <c r="AO181" s="180"/>
      <c r="AP181" s="180"/>
      <c r="AQ181" s="180"/>
      <c r="AR181" s="180"/>
      <c r="AS181" s="180"/>
      <c r="AT181" s="180"/>
      <c r="AU181" s="180"/>
      <c r="AV181" s="180"/>
      <c r="AW181" s="180"/>
      <c r="AX181" s="180"/>
      <c r="AY181" s="180"/>
      <c r="AZ181" s="180"/>
      <c r="BA181" s="180"/>
      <c r="BB181" s="180"/>
      <c r="BC181" s="180"/>
      <c r="BD181" s="180"/>
      <c r="BE181" s="180"/>
      <c r="BF181" s="180"/>
      <c r="BG181" s="180"/>
      <c r="BH181" s="180"/>
      <c r="BI181" s="180"/>
      <c r="BJ181" s="180"/>
      <c r="BK181" s="180"/>
      <c r="BL181" s="180"/>
      <c r="BM181" s="180"/>
      <c r="BN181" s="180"/>
      <c r="BO181" s="180"/>
      <c r="BP181" s="180"/>
      <c r="BQ181" s="180"/>
      <c r="BR181" s="180"/>
      <c r="BS181" s="180"/>
      <c r="BT181" s="180"/>
      <c r="BU181" s="180"/>
      <c r="BV181" s="180"/>
      <c r="BW181" s="180"/>
      <c r="BX181" s="180"/>
      <c r="BY181" s="180"/>
      <c r="BZ181" s="180"/>
      <c r="CA181" s="180"/>
      <c r="CB181" s="180"/>
      <c r="CC181" s="180"/>
      <c r="CD181" s="180"/>
      <c r="CE181" s="180"/>
      <c r="CF181" s="180"/>
      <c r="CG181" s="180"/>
    </row>
    <row r="182" spans="1:85" s="508" customFormat="1" ht="28.5" x14ac:dyDescent="0.25">
      <c r="A182" s="530"/>
      <c r="B182" s="526" t="s">
        <v>316</v>
      </c>
      <c r="C182" s="527">
        <v>173</v>
      </c>
      <c r="D182" s="232">
        <v>173</v>
      </c>
      <c r="E182" s="233">
        <f t="shared" si="275"/>
        <v>0</v>
      </c>
      <c r="F182" s="253">
        <f t="shared" si="276"/>
        <v>173</v>
      </c>
      <c r="G182" s="235">
        <f t="shared" si="277"/>
        <v>173</v>
      </c>
      <c r="H182" s="233">
        <f t="shared" si="278"/>
        <v>0</v>
      </c>
      <c r="I182" s="253">
        <f t="shared" si="279"/>
        <v>173</v>
      </c>
      <c r="J182" s="235">
        <f t="shared" si="280"/>
        <v>173</v>
      </c>
      <c r="K182" s="233">
        <f t="shared" si="281"/>
        <v>0</v>
      </c>
      <c r="L182" s="253">
        <f t="shared" si="282"/>
        <v>173</v>
      </c>
      <c r="M182" s="235">
        <v>177</v>
      </c>
      <c r="N182" s="233">
        <f t="shared" si="283"/>
        <v>2.3121387283236993E-2</v>
      </c>
      <c r="O182" s="253">
        <f t="shared" si="284"/>
        <v>177</v>
      </c>
      <c r="P182" s="235">
        <v>177</v>
      </c>
      <c r="Q182" s="233">
        <f t="shared" si="285"/>
        <v>0</v>
      </c>
      <c r="R182" s="235">
        <f t="shared" si="286"/>
        <v>177</v>
      </c>
      <c r="S182" s="236">
        <f t="shared" si="289"/>
        <v>177</v>
      </c>
      <c r="T182" s="233">
        <f t="shared" si="287"/>
        <v>0</v>
      </c>
      <c r="U182" s="254" t="s">
        <v>98</v>
      </c>
      <c r="V182" s="254"/>
      <c r="W182" s="307" t="s">
        <v>106</v>
      </c>
      <c r="X182" s="180"/>
      <c r="Y182" s="180"/>
      <c r="Z182" s="213"/>
      <c r="AA182" s="237" t="str">
        <f t="shared" si="288"/>
        <v>N/A</v>
      </c>
      <c r="AB182" s="528" t="s">
        <v>314</v>
      </c>
      <c r="AC182" s="180"/>
      <c r="AD182" s="227">
        <f t="shared" si="230"/>
        <v>177</v>
      </c>
      <c r="AE182" s="228">
        <f t="shared" si="231"/>
        <v>177</v>
      </c>
      <c r="AF182" s="229">
        <f t="shared" si="232"/>
        <v>0</v>
      </c>
      <c r="AG182" s="254" t="s">
        <v>98</v>
      </c>
      <c r="AH182" s="254"/>
      <c r="AI182" s="307" t="s">
        <v>106</v>
      </c>
      <c r="AJ182" s="180"/>
      <c r="AK182" s="180"/>
      <c r="AL182" s="180"/>
      <c r="AM182" s="180"/>
      <c r="AN182" s="180"/>
      <c r="AO182" s="180"/>
      <c r="AP182" s="180"/>
      <c r="AQ182" s="180"/>
      <c r="AR182" s="180"/>
      <c r="AS182" s="180"/>
      <c r="AT182" s="180"/>
      <c r="AU182" s="180"/>
      <c r="AV182" s="180"/>
      <c r="AW182" s="180"/>
      <c r="AX182" s="180"/>
      <c r="AY182" s="180"/>
      <c r="AZ182" s="180"/>
      <c r="BA182" s="180"/>
      <c r="BB182" s="180"/>
      <c r="BC182" s="180"/>
      <c r="BD182" s="180"/>
      <c r="BE182" s="180"/>
      <c r="BF182" s="180"/>
      <c r="BG182" s="180"/>
      <c r="BH182" s="180"/>
      <c r="BI182" s="180"/>
      <c r="BJ182" s="180"/>
      <c r="BK182" s="180"/>
      <c r="BL182" s="180"/>
      <c r="BM182" s="180"/>
      <c r="BN182" s="180"/>
      <c r="BO182" s="180"/>
      <c r="BP182" s="180"/>
      <c r="BQ182" s="180"/>
      <c r="BR182" s="180"/>
      <c r="BS182" s="180"/>
      <c r="BT182" s="180"/>
      <c r="BU182" s="180"/>
      <c r="BV182" s="180"/>
      <c r="BW182" s="180"/>
      <c r="BX182" s="180"/>
      <c r="BY182" s="180"/>
      <c r="BZ182" s="180"/>
      <c r="CA182" s="180"/>
      <c r="CB182" s="180"/>
      <c r="CC182" s="180"/>
      <c r="CD182" s="180"/>
      <c r="CE182" s="180"/>
      <c r="CF182" s="180"/>
      <c r="CG182" s="180"/>
    </row>
    <row r="183" spans="1:85" s="531" customFormat="1" ht="28.5" x14ac:dyDescent="0.25">
      <c r="A183" s="525" t="s">
        <v>317</v>
      </c>
      <c r="B183" s="526" t="s">
        <v>313</v>
      </c>
      <c r="C183" s="527">
        <v>54</v>
      </c>
      <c r="D183" s="232">
        <v>54</v>
      </c>
      <c r="E183" s="233">
        <f t="shared" si="275"/>
        <v>0</v>
      </c>
      <c r="F183" s="253">
        <f t="shared" si="276"/>
        <v>54</v>
      </c>
      <c r="G183" s="235">
        <f t="shared" si="277"/>
        <v>54</v>
      </c>
      <c r="H183" s="233">
        <f t="shared" si="278"/>
        <v>0</v>
      </c>
      <c r="I183" s="253">
        <f t="shared" si="279"/>
        <v>54</v>
      </c>
      <c r="J183" s="235">
        <f t="shared" si="280"/>
        <v>54</v>
      </c>
      <c r="K183" s="233">
        <f t="shared" si="281"/>
        <v>0</v>
      </c>
      <c r="L183" s="253">
        <f t="shared" si="282"/>
        <v>54</v>
      </c>
      <c r="M183" s="235">
        <v>55</v>
      </c>
      <c r="N183" s="233">
        <f t="shared" si="283"/>
        <v>1.8518518518518517E-2</v>
      </c>
      <c r="O183" s="253">
        <f t="shared" si="284"/>
        <v>55</v>
      </c>
      <c r="P183" s="235">
        <v>55</v>
      </c>
      <c r="Q183" s="233">
        <f t="shared" si="285"/>
        <v>0</v>
      </c>
      <c r="R183" s="235">
        <f t="shared" si="286"/>
        <v>55</v>
      </c>
      <c r="S183" s="236">
        <f t="shared" si="289"/>
        <v>55</v>
      </c>
      <c r="T183" s="233">
        <f t="shared" si="287"/>
        <v>0</v>
      </c>
      <c r="U183" s="254" t="s">
        <v>98</v>
      </c>
      <c r="V183" s="254"/>
      <c r="W183" s="307" t="s">
        <v>106</v>
      </c>
      <c r="X183" s="180"/>
      <c r="Y183" s="180"/>
      <c r="Z183" s="213"/>
      <c r="AA183" s="237" t="str">
        <f t="shared" si="288"/>
        <v>N/A</v>
      </c>
      <c r="AB183" s="528" t="s">
        <v>314</v>
      </c>
      <c r="AC183" s="180"/>
      <c r="AD183" s="227">
        <f t="shared" si="230"/>
        <v>55</v>
      </c>
      <c r="AE183" s="228">
        <f t="shared" si="231"/>
        <v>55</v>
      </c>
      <c r="AF183" s="229">
        <f t="shared" si="232"/>
        <v>0</v>
      </c>
      <c r="AG183" s="254" t="s">
        <v>98</v>
      </c>
      <c r="AH183" s="254"/>
      <c r="AI183" s="307" t="s">
        <v>106</v>
      </c>
      <c r="AJ183" s="180"/>
      <c r="AK183" s="180"/>
      <c r="AL183" s="180"/>
      <c r="AM183" s="180"/>
      <c r="AN183" s="180"/>
      <c r="AO183" s="180"/>
      <c r="AP183" s="180"/>
      <c r="AQ183" s="180"/>
      <c r="AR183" s="180"/>
      <c r="AS183" s="180"/>
      <c r="AT183" s="180"/>
      <c r="AU183" s="180"/>
      <c r="AV183" s="180"/>
      <c r="AW183" s="180"/>
      <c r="AX183" s="180"/>
      <c r="AY183" s="180"/>
      <c r="AZ183" s="180"/>
      <c r="BA183" s="180"/>
      <c r="BB183" s="180"/>
      <c r="BC183" s="180"/>
      <c r="BD183" s="180"/>
      <c r="BE183" s="180"/>
      <c r="BF183" s="180"/>
      <c r="BG183" s="180"/>
      <c r="BH183" s="180"/>
      <c r="BI183" s="180"/>
      <c r="BJ183" s="180"/>
      <c r="BK183" s="180"/>
      <c r="BL183" s="180"/>
      <c r="BM183" s="180"/>
      <c r="BN183" s="180"/>
      <c r="BO183" s="180"/>
      <c r="BP183" s="180"/>
      <c r="BQ183" s="180"/>
      <c r="BR183" s="180"/>
      <c r="BS183" s="180"/>
      <c r="BT183" s="180"/>
      <c r="BU183" s="180"/>
      <c r="BV183" s="180"/>
      <c r="BW183" s="180"/>
      <c r="BX183" s="180"/>
      <c r="BY183" s="180"/>
      <c r="BZ183" s="180"/>
      <c r="CA183" s="180"/>
      <c r="CB183" s="180"/>
      <c r="CC183" s="180"/>
      <c r="CD183" s="180"/>
      <c r="CE183" s="180"/>
      <c r="CF183" s="180"/>
      <c r="CG183" s="180"/>
    </row>
    <row r="184" spans="1:85" s="524" customFormat="1" ht="28.5" x14ac:dyDescent="0.25">
      <c r="A184" s="529"/>
      <c r="B184" s="526" t="s">
        <v>315</v>
      </c>
      <c r="C184" s="527">
        <v>86</v>
      </c>
      <c r="D184" s="232">
        <v>86</v>
      </c>
      <c r="E184" s="233">
        <f t="shared" si="275"/>
        <v>0</v>
      </c>
      <c r="F184" s="253">
        <f t="shared" si="276"/>
        <v>86</v>
      </c>
      <c r="G184" s="235">
        <f t="shared" si="277"/>
        <v>86</v>
      </c>
      <c r="H184" s="233">
        <f t="shared" si="278"/>
        <v>0</v>
      </c>
      <c r="I184" s="253">
        <f t="shared" si="279"/>
        <v>86</v>
      </c>
      <c r="J184" s="235">
        <f t="shared" si="280"/>
        <v>86</v>
      </c>
      <c r="K184" s="233">
        <f t="shared" si="281"/>
        <v>0</v>
      </c>
      <c r="L184" s="253">
        <f t="shared" si="282"/>
        <v>86</v>
      </c>
      <c r="M184" s="235">
        <v>88</v>
      </c>
      <c r="N184" s="233">
        <f t="shared" si="283"/>
        <v>2.3255813953488372E-2</v>
      </c>
      <c r="O184" s="253">
        <f t="shared" si="284"/>
        <v>88</v>
      </c>
      <c r="P184" s="235">
        <v>88</v>
      </c>
      <c r="Q184" s="233">
        <f t="shared" si="285"/>
        <v>0</v>
      </c>
      <c r="R184" s="235">
        <f t="shared" si="286"/>
        <v>88</v>
      </c>
      <c r="S184" s="236">
        <f t="shared" si="289"/>
        <v>88</v>
      </c>
      <c r="T184" s="233">
        <f t="shared" si="287"/>
        <v>0</v>
      </c>
      <c r="U184" s="254" t="s">
        <v>98</v>
      </c>
      <c r="V184" s="254"/>
      <c r="W184" s="307" t="s">
        <v>106</v>
      </c>
      <c r="X184" s="180"/>
      <c r="Y184" s="180"/>
      <c r="Z184" s="213"/>
      <c r="AA184" s="237" t="str">
        <f t="shared" si="288"/>
        <v>N/A</v>
      </c>
      <c r="AB184" s="528" t="s">
        <v>314</v>
      </c>
      <c r="AC184" s="180"/>
      <c r="AD184" s="227">
        <f t="shared" si="230"/>
        <v>88</v>
      </c>
      <c r="AE184" s="228">
        <f t="shared" si="231"/>
        <v>88</v>
      </c>
      <c r="AF184" s="229">
        <f t="shared" si="232"/>
        <v>0</v>
      </c>
      <c r="AG184" s="254" t="s">
        <v>98</v>
      </c>
      <c r="AH184" s="254"/>
      <c r="AI184" s="307" t="s">
        <v>106</v>
      </c>
      <c r="AJ184" s="180"/>
      <c r="AK184" s="180"/>
      <c r="AL184" s="180"/>
      <c r="AM184" s="180"/>
      <c r="AN184" s="180"/>
      <c r="AO184" s="180"/>
      <c r="AP184" s="180"/>
      <c r="AQ184" s="180"/>
      <c r="AR184" s="180"/>
      <c r="AS184" s="180"/>
      <c r="AT184" s="180"/>
      <c r="AU184" s="180"/>
      <c r="AV184" s="180"/>
      <c r="AW184" s="180"/>
      <c r="AX184" s="180"/>
      <c r="AY184" s="180"/>
      <c r="AZ184" s="180"/>
      <c r="BA184" s="180"/>
      <c r="BB184" s="180"/>
      <c r="BC184" s="180"/>
      <c r="BD184" s="180"/>
      <c r="BE184" s="180"/>
      <c r="BF184" s="180"/>
      <c r="BG184" s="180"/>
      <c r="BH184" s="180"/>
      <c r="BI184" s="180"/>
      <c r="BJ184" s="180"/>
      <c r="BK184" s="180"/>
      <c r="BL184" s="180"/>
      <c r="BM184" s="180"/>
      <c r="BN184" s="180"/>
      <c r="BO184" s="180"/>
      <c r="BP184" s="180"/>
      <c r="BQ184" s="180"/>
      <c r="BR184" s="180"/>
      <c r="BS184" s="180"/>
      <c r="BT184" s="180"/>
      <c r="BU184" s="180"/>
      <c r="BV184" s="180"/>
      <c r="BW184" s="180"/>
      <c r="BX184" s="180"/>
      <c r="BY184" s="180"/>
      <c r="BZ184" s="180"/>
      <c r="CA184" s="180"/>
      <c r="CB184" s="180"/>
      <c r="CC184" s="180"/>
      <c r="CD184" s="180"/>
      <c r="CE184" s="180"/>
      <c r="CF184" s="180"/>
      <c r="CG184" s="180"/>
    </row>
    <row r="185" spans="1:85" s="532" customFormat="1" ht="28.5" x14ac:dyDescent="0.25">
      <c r="A185" s="530"/>
      <c r="B185" s="526" t="s">
        <v>316</v>
      </c>
      <c r="C185" s="527">
        <v>120</v>
      </c>
      <c r="D185" s="232">
        <v>120</v>
      </c>
      <c r="E185" s="233">
        <f t="shared" si="275"/>
        <v>0</v>
      </c>
      <c r="F185" s="253">
        <f t="shared" si="276"/>
        <v>120</v>
      </c>
      <c r="G185" s="235">
        <f t="shared" si="277"/>
        <v>120</v>
      </c>
      <c r="H185" s="233">
        <f t="shared" si="278"/>
        <v>0</v>
      </c>
      <c r="I185" s="253">
        <f t="shared" si="279"/>
        <v>120</v>
      </c>
      <c r="J185" s="235">
        <f t="shared" si="280"/>
        <v>120</v>
      </c>
      <c r="K185" s="233">
        <f t="shared" si="281"/>
        <v>0</v>
      </c>
      <c r="L185" s="253">
        <f t="shared" si="282"/>
        <v>120</v>
      </c>
      <c r="M185" s="235">
        <v>123</v>
      </c>
      <c r="N185" s="233">
        <f t="shared" si="283"/>
        <v>2.5000000000000001E-2</v>
      </c>
      <c r="O185" s="253">
        <f t="shared" si="284"/>
        <v>123</v>
      </c>
      <c r="P185" s="235">
        <v>123</v>
      </c>
      <c r="Q185" s="233">
        <f t="shared" si="285"/>
        <v>0</v>
      </c>
      <c r="R185" s="235">
        <f t="shared" si="286"/>
        <v>123</v>
      </c>
      <c r="S185" s="236">
        <f t="shared" si="289"/>
        <v>123</v>
      </c>
      <c r="T185" s="233">
        <f t="shared" si="287"/>
        <v>0</v>
      </c>
      <c r="U185" s="254" t="s">
        <v>98</v>
      </c>
      <c r="V185" s="254"/>
      <c r="W185" s="307" t="s">
        <v>106</v>
      </c>
      <c r="X185" s="180"/>
      <c r="Y185" s="180"/>
      <c r="Z185" s="213"/>
      <c r="AA185" s="237" t="str">
        <f t="shared" si="288"/>
        <v>N/A</v>
      </c>
      <c r="AB185" s="528" t="s">
        <v>314</v>
      </c>
      <c r="AC185" s="180"/>
      <c r="AD185" s="227">
        <f t="shared" si="230"/>
        <v>123</v>
      </c>
      <c r="AE185" s="228">
        <f t="shared" si="231"/>
        <v>123</v>
      </c>
      <c r="AF185" s="229">
        <f t="shared" si="232"/>
        <v>0</v>
      </c>
      <c r="AG185" s="254" t="s">
        <v>98</v>
      </c>
      <c r="AH185" s="254"/>
      <c r="AI185" s="307" t="s">
        <v>106</v>
      </c>
      <c r="AJ185" s="180"/>
      <c r="AK185" s="180"/>
      <c r="AL185" s="180"/>
      <c r="AM185" s="180"/>
      <c r="AN185" s="180"/>
      <c r="AO185" s="180"/>
      <c r="AP185" s="180"/>
      <c r="AQ185" s="180"/>
      <c r="AR185" s="180"/>
      <c r="AS185" s="180"/>
      <c r="AT185" s="180"/>
      <c r="AU185" s="180"/>
      <c r="AV185" s="180"/>
      <c r="AW185" s="180"/>
      <c r="AX185" s="180"/>
      <c r="AY185" s="180"/>
      <c r="AZ185" s="180"/>
      <c r="BA185" s="180"/>
      <c r="BB185" s="180"/>
      <c r="BC185" s="180"/>
      <c r="BD185" s="180"/>
      <c r="BE185" s="180"/>
      <c r="BF185" s="180"/>
      <c r="BG185" s="180"/>
      <c r="BH185" s="180"/>
      <c r="BI185" s="180"/>
      <c r="BJ185" s="180"/>
      <c r="BK185" s="180"/>
      <c r="BL185" s="180"/>
      <c r="BM185" s="180"/>
      <c r="BN185" s="180"/>
      <c r="BO185" s="180"/>
      <c r="BP185" s="180"/>
      <c r="BQ185" s="180"/>
      <c r="BR185" s="180"/>
      <c r="BS185" s="180"/>
      <c r="BT185" s="180"/>
      <c r="BU185" s="180"/>
      <c r="BV185" s="180"/>
      <c r="BW185" s="180"/>
      <c r="BX185" s="180"/>
      <c r="BY185" s="180"/>
      <c r="BZ185" s="180"/>
      <c r="CA185" s="180"/>
      <c r="CB185" s="180"/>
      <c r="CC185" s="180"/>
      <c r="CD185" s="180"/>
      <c r="CE185" s="180"/>
      <c r="CF185" s="180"/>
      <c r="CG185" s="180"/>
    </row>
    <row r="186" spans="1:85" s="508" customFormat="1" ht="28.5" x14ac:dyDescent="0.25">
      <c r="A186" s="525" t="s">
        <v>318</v>
      </c>
      <c r="B186" s="526" t="s">
        <v>313</v>
      </c>
      <c r="C186" s="527">
        <v>185</v>
      </c>
      <c r="D186" s="232">
        <v>185</v>
      </c>
      <c r="E186" s="233">
        <f t="shared" si="275"/>
        <v>0</v>
      </c>
      <c r="F186" s="253">
        <f t="shared" si="276"/>
        <v>185</v>
      </c>
      <c r="G186" s="235">
        <f t="shared" si="277"/>
        <v>185</v>
      </c>
      <c r="H186" s="233">
        <f t="shared" si="278"/>
        <v>0</v>
      </c>
      <c r="I186" s="253">
        <f t="shared" si="279"/>
        <v>185</v>
      </c>
      <c r="J186" s="235">
        <f t="shared" si="280"/>
        <v>185</v>
      </c>
      <c r="K186" s="233">
        <f t="shared" si="281"/>
        <v>0</v>
      </c>
      <c r="L186" s="253">
        <f t="shared" si="282"/>
        <v>185</v>
      </c>
      <c r="M186" s="235">
        <v>189</v>
      </c>
      <c r="N186" s="233">
        <f t="shared" si="283"/>
        <v>2.1621621621621623E-2</v>
      </c>
      <c r="O186" s="253">
        <f t="shared" si="284"/>
        <v>189</v>
      </c>
      <c r="P186" s="235">
        <v>189</v>
      </c>
      <c r="Q186" s="233">
        <f t="shared" si="285"/>
        <v>0</v>
      </c>
      <c r="R186" s="235">
        <f t="shared" si="286"/>
        <v>189</v>
      </c>
      <c r="S186" s="236">
        <f t="shared" si="289"/>
        <v>189</v>
      </c>
      <c r="T186" s="233">
        <f t="shared" si="287"/>
        <v>0</v>
      </c>
      <c r="U186" s="254" t="s">
        <v>98</v>
      </c>
      <c r="V186" s="254"/>
      <c r="W186" s="307" t="s">
        <v>106</v>
      </c>
      <c r="X186" s="180"/>
      <c r="Y186" s="180"/>
      <c r="Z186" s="213"/>
      <c r="AA186" s="237" t="str">
        <f t="shared" si="288"/>
        <v>N/A</v>
      </c>
      <c r="AB186" s="528" t="s">
        <v>314</v>
      </c>
      <c r="AC186" s="180"/>
      <c r="AD186" s="227">
        <f t="shared" si="230"/>
        <v>189</v>
      </c>
      <c r="AE186" s="228">
        <f t="shared" si="231"/>
        <v>189</v>
      </c>
      <c r="AF186" s="229">
        <f t="shared" si="232"/>
        <v>0</v>
      </c>
      <c r="AG186" s="254" t="s">
        <v>98</v>
      </c>
      <c r="AH186" s="254"/>
      <c r="AI186" s="307" t="s">
        <v>106</v>
      </c>
      <c r="AJ186" s="180"/>
      <c r="AK186" s="180"/>
      <c r="AL186" s="180"/>
      <c r="AM186" s="180"/>
      <c r="AN186" s="180"/>
      <c r="AO186" s="180"/>
      <c r="AP186" s="180"/>
      <c r="AQ186" s="180"/>
      <c r="AR186" s="180"/>
      <c r="AS186" s="180"/>
      <c r="AT186" s="180"/>
      <c r="AU186" s="180"/>
      <c r="AV186" s="180"/>
      <c r="AW186" s="180"/>
      <c r="AX186" s="180"/>
      <c r="AY186" s="180"/>
      <c r="AZ186" s="180"/>
      <c r="BA186" s="180"/>
      <c r="BB186" s="180"/>
      <c r="BC186" s="180"/>
      <c r="BD186" s="180"/>
      <c r="BE186" s="180"/>
      <c r="BF186" s="180"/>
      <c r="BG186" s="180"/>
      <c r="BH186" s="180"/>
      <c r="BI186" s="180"/>
      <c r="BJ186" s="180"/>
      <c r="BK186" s="180"/>
      <c r="BL186" s="180"/>
      <c r="BM186" s="180"/>
      <c r="BN186" s="180"/>
      <c r="BO186" s="180"/>
      <c r="BP186" s="180"/>
      <c r="BQ186" s="180"/>
      <c r="BR186" s="180"/>
      <c r="BS186" s="180"/>
      <c r="BT186" s="180"/>
      <c r="BU186" s="180"/>
      <c r="BV186" s="180"/>
      <c r="BW186" s="180"/>
      <c r="BX186" s="180"/>
      <c r="BY186" s="180"/>
      <c r="BZ186" s="180"/>
      <c r="CA186" s="180"/>
      <c r="CB186" s="180"/>
      <c r="CC186" s="180"/>
      <c r="CD186" s="180"/>
      <c r="CE186" s="180"/>
      <c r="CF186" s="180"/>
      <c r="CG186" s="180"/>
    </row>
    <row r="187" spans="1:85" s="508" customFormat="1" ht="28.5" x14ac:dyDescent="0.25">
      <c r="A187" s="529"/>
      <c r="B187" s="526" t="s">
        <v>315</v>
      </c>
      <c r="C187" s="527">
        <v>243</v>
      </c>
      <c r="D187" s="232">
        <v>243</v>
      </c>
      <c r="E187" s="233">
        <f t="shared" si="275"/>
        <v>0</v>
      </c>
      <c r="F187" s="253">
        <f t="shared" si="276"/>
        <v>243</v>
      </c>
      <c r="G187" s="235">
        <f t="shared" si="277"/>
        <v>243</v>
      </c>
      <c r="H187" s="233">
        <f t="shared" si="278"/>
        <v>0</v>
      </c>
      <c r="I187" s="253">
        <f t="shared" si="279"/>
        <v>243</v>
      </c>
      <c r="J187" s="235">
        <f t="shared" si="280"/>
        <v>243</v>
      </c>
      <c r="K187" s="233">
        <f t="shared" si="281"/>
        <v>0</v>
      </c>
      <c r="L187" s="253">
        <f t="shared" si="282"/>
        <v>243</v>
      </c>
      <c r="M187" s="235">
        <v>246</v>
      </c>
      <c r="N187" s="233">
        <f t="shared" si="283"/>
        <v>1.2345679012345678E-2</v>
      </c>
      <c r="O187" s="253">
        <f t="shared" si="284"/>
        <v>246</v>
      </c>
      <c r="P187" s="235">
        <v>246</v>
      </c>
      <c r="Q187" s="233">
        <f t="shared" si="285"/>
        <v>0</v>
      </c>
      <c r="R187" s="235">
        <f t="shared" si="286"/>
        <v>246</v>
      </c>
      <c r="S187" s="236">
        <f t="shared" si="289"/>
        <v>246</v>
      </c>
      <c r="T187" s="233">
        <f t="shared" si="287"/>
        <v>0</v>
      </c>
      <c r="U187" s="254" t="s">
        <v>98</v>
      </c>
      <c r="V187" s="254"/>
      <c r="W187" s="307" t="s">
        <v>106</v>
      </c>
      <c r="X187" s="180"/>
      <c r="Y187" s="180"/>
      <c r="Z187" s="213"/>
      <c r="AA187" s="237" t="str">
        <f t="shared" si="288"/>
        <v>N/A</v>
      </c>
      <c r="AB187" s="528" t="s">
        <v>314</v>
      </c>
      <c r="AC187" s="180"/>
      <c r="AD187" s="227">
        <f t="shared" si="230"/>
        <v>246</v>
      </c>
      <c r="AE187" s="228">
        <f t="shared" si="231"/>
        <v>246</v>
      </c>
      <c r="AF187" s="229">
        <f t="shared" si="232"/>
        <v>0</v>
      </c>
      <c r="AG187" s="254" t="s">
        <v>98</v>
      </c>
      <c r="AH187" s="254"/>
      <c r="AI187" s="307" t="s">
        <v>106</v>
      </c>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s="180"/>
      <c r="BI187" s="180"/>
      <c r="BJ187" s="180"/>
      <c r="BK187" s="180"/>
      <c r="BL187" s="180"/>
      <c r="BM187" s="180"/>
      <c r="BN187" s="180"/>
      <c r="BO187" s="180"/>
      <c r="BP187" s="180"/>
      <c r="BQ187" s="180"/>
      <c r="BR187" s="180"/>
      <c r="BS187" s="180"/>
      <c r="BT187" s="180"/>
      <c r="BU187" s="180"/>
      <c r="BV187" s="180"/>
      <c r="BW187" s="180"/>
      <c r="BX187" s="180"/>
      <c r="BY187" s="180"/>
      <c r="BZ187" s="180"/>
      <c r="CA187" s="180"/>
      <c r="CB187" s="180"/>
      <c r="CC187" s="180"/>
      <c r="CD187" s="180"/>
      <c r="CE187" s="180"/>
      <c r="CF187" s="180"/>
      <c r="CG187" s="180"/>
    </row>
    <row r="188" spans="1:85" s="508" customFormat="1" ht="28.5" x14ac:dyDescent="0.25">
      <c r="A188" s="530"/>
      <c r="B188" s="526" t="s">
        <v>316</v>
      </c>
      <c r="C188" s="527">
        <v>304</v>
      </c>
      <c r="D188" s="232">
        <v>304</v>
      </c>
      <c r="E188" s="233">
        <f t="shared" si="275"/>
        <v>0</v>
      </c>
      <c r="F188" s="253">
        <f t="shared" si="276"/>
        <v>304</v>
      </c>
      <c r="G188" s="235">
        <f t="shared" si="277"/>
        <v>304</v>
      </c>
      <c r="H188" s="233">
        <f t="shared" si="278"/>
        <v>0</v>
      </c>
      <c r="I188" s="253">
        <f t="shared" si="279"/>
        <v>304</v>
      </c>
      <c r="J188" s="235">
        <f t="shared" si="280"/>
        <v>304</v>
      </c>
      <c r="K188" s="233">
        <f t="shared" si="281"/>
        <v>0</v>
      </c>
      <c r="L188" s="253">
        <f t="shared" si="282"/>
        <v>304</v>
      </c>
      <c r="M188" s="235">
        <v>311</v>
      </c>
      <c r="N188" s="233">
        <f t="shared" si="283"/>
        <v>2.3026315789473683E-2</v>
      </c>
      <c r="O188" s="253">
        <f t="shared" si="284"/>
        <v>311</v>
      </c>
      <c r="P188" s="235">
        <v>311</v>
      </c>
      <c r="Q188" s="233">
        <f t="shared" si="285"/>
        <v>0</v>
      </c>
      <c r="R188" s="235">
        <f t="shared" si="286"/>
        <v>311</v>
      </c>
      <c r="S188" s="236">
        <f t="shared" si="289"/>
        <v>311</v>
      </c>
      <c r="T188" s="233">
        <f t="shared" si="287"/>
        <v>0</v>
      </c>
      <c r="U188" s="254" t="s">
        <v>98</v>
      </c>
      <c r="V188" s="254"/>
      <c r="W188" s="307" t="s">
        <v>106</v>
      </c>
      <c r="X188" s="180"/>
      <c r="Y188" s="180"/>
      <c r="Z188" s="213"/>
      <c r="AA188" s="237" t="str">
        <f t="shared" si="288"/>
        <v>N/A</v>
      </c>
      <c r="AB188" s="528" t="s">
        <v>314</v>
      </c>
      <c r="AC188" s="180"/>
      <c r="AD188" s="227">
        <f t="shared" si="230"/>
        <v>311</v>
      </c>
      <c r="AE188" s="228">
        <f t="shared" si="231"/>
        <v>311</v>
      </c>
      <c r="AF188" s="229">
        <f t="shared" si="232"/>
        <v>0</v>
      </c>
      <c r="AG188" s="254" t="s">
        <v>98</v>
      </c>
      <c r="AH188" s="254"/>
      <c r="AI188" s="307" t="s">
        <v>106</v>
      </c>
      <c r="AJ188" s="180"/>
      <c r="AK188" s="180"/>
      <c r="AL188" s="180"/>
      <c r="AM188" s="180"/>
      <c r="AN188" s="180"/>
      <c r="AO188" s="180"/>
      <c r="AP188" s="180"/>
      <c r="AQ188" s="180"/>
      <c r="AR188" s="180"/>
      <c r="AS188" s="180"/>
      <c r="AT188" s="180"/>
      <c r="AU188" s="180"/>
      <c r="AV188" s="180"/>
      <c r="AW188" s="180"/>
      <c r="AX188" s="180"/>
      <c r="AY188" s="180"/>
      <c r="AZ188" s="180"/>
      <c r="BA188" s="180"/>
      <c r="BB188" s="180"/>
      <c r="BC188" s="180"/>
      <c r="BD188" s="180"/>
      <c r="BE188" s="180"/>
      <c r="BF188" s="180"/>
      <c r="BG188" s="180"/>
      <c r="BH188" s="180"/>
      <c r="BI188" s="180"/>
      <c r="BJ188" s="180"/>
      <c r="BK188" s="180"/>
      <c r="BL188" s="180"/>
      <c r="BM188" s="180"/>
      <c r="BN188" s="180"/>
      <c r="BO188" s="180"/>
      <c r="BP188" s="180"/>
      <c r="BQ188" s="180"/>
      <c r="BR188" s="180"/>
      <c r="BS188" s="180"/>
      <c r="BT188" s="180"/>
      <c r="BU188" s="180"/>
      <c r="BV188" s="180"/>
      <c r="BW188" s="180"/>
      <c r="BX188" s="180"/>
      <c r="BY188" s="180"/>
      <c r="BZ188" s="180"/>
      <c r="CA188" s="180"/>
      <c r="CB188" s="180"/>
      <c r="CC188" s="180"/>
      <c r="CD188" s="180"/>
      <c r="CE188" s="180"/>
      <c r="CF188" s="180"/>
      <c r="CG188" s="180"/>
    </row>
    <row r="189" spans="1:85" s="508" customFormat="1" ht="28.5" x14ac:dyDescent="0.25">
      <c r="A189" s="525" t="s">
        <v>319</v>
      </c>
      <c r="B189" s="526" t="s">
        <v>313</v>
      </c>
      <c r="C189" s="527">
        <v>86</v>
      </c>
      <c r="D189" s="232">
        <v>86</v>
      </c>
      <c r="E189" s="233">
        <f t="shared" si="275"/>
        <v>0</v>
      </c>
      <c r="F189" s="253">
        <f t="shared" si="276"/>
        <v>86</v>
      </c>
      <c r="G189" s="235">
        <f t="shared" si="277"/>
        <v>86</v>
      </c>
      <c r="H189" s="233">
        <f t="shared" si="278"/>
        <v>0</v>
      </c>
      <c r="I189" s="253">
        <f t="shared" si="279"/>
        <v>86</v>
      </c>
      <c r="J189" s="235">
        <f t="shared" si="280"/>
        <v>86</v>
      </c>
      <c r="K189" s="233">
        <f t="shared" si="281"/>
        <v>0</v>
      </c>
      <c r="L189" s="253">
        <f t="shared" si="282"/>
        <v>86</v>
      </c>
      <c r="M189" s="235">
        <v>88</v>
      </c>
      <c r="N189" s="233">
        <f t="shared" si="283"/>
        <v>2.3255813953488372E-2</v>
      </c>
      <c r="O189" s="253">
        <f t="shared" si="284"/>
        <v>88</v>
      </c>
      <c r="P189" s="235">
        <v>88</v>
      </c>
      <c r="Q189" s="233">
        <f t="shared" si="285"/>
        <v>0</v>
      </c>
      <c r="R189" s="235">
        <f t="shared" si="286"/>
        <v>88</v>
      </c>
      <c r="S189" s="236">
        <f t="shared" si="289"/>
        <v>88</v>
      </c>
      <c r="T189" s="233">
        <f t="shared" si="287"/>
        <v>0</v>
      </c>
      <c r="U189" s="254" t="s">
        <v>98</v>
      </c>
      <c r="V189" s="254"/>
      <c r="W189" s="307" t="s">
        <v>106</v>
      </c>
      <c r="X189" s="180"/>
      <c r="Y189" s="180"/>
      <c r="Z189" s="213"/>
      <c r="AA189" s="237" t="str">
        <f t="shared" si="288"/>
        <v>N/A</v>
      </c>
      <c r="AB189" s="528" t="s">
        <v>314</v>
      </c>
      <c r="AC189" s="180"/>
      <c r="AD189" s="227">
        <f t="shared" si="230"/>
        <v>88</v>
      </c>
      <c r="AE189" s="228">
        <f t="shared" si="231"/>
        <v>88</v>
      </c>
      <c r="AF189" s="229">
        <f t="shared" si="232"/>
        <v>0</v>
      </c>
      <c r="AG189" s="254" t="s">
        <v>98</v>
      </c>
      <c r="AH189" s="254"/>
      <c r="AI189" s="307" t="s">
        <v>106</v>
      </c>
      <c r="AJ189" s="180"/>
      <c r="AK189" s="180"/>
      <c r="AL189" s="180"/>
      <c r="AM189" s="180"/>
      <c r="AN189" s="180"/>
      <c r="AO189" s="180"/>
      <c r="AP189" s="180"/>
      <c r="AQ189" s="180"/>
      <c r="AR189" s="180"/>
      <c r="AS189" s="180"/>
      <c r="AT189" s="180"/>
      <c r="AU189" s="180"/>
      <c r="AV189" s="180"/>
      <c r="AW189" s="180"/>
      <c r="AX189" s="180"/>
      <c r="AY189" s="180"/>
      <c r="AZ189" s="180"/>
      <c r="BA189" s="180"/>
      <c r="BB189" s="180"/>
      <c r="BC189" s="180"/>
      <c r="BD189" s="180"/>
      <c r="BE189" s="180"/>
      <c r="BF189" s="180"/>
      <c r="BG189" s="180"/>
      <c r="BH189" s="180"/>
      <c r="BI189" s="180"/>
      <c r="BJ189" s="180"/>
      <c r="BK189" s="180"/>
      <c r="BL189" s="180"/>
      <c r="BM189" s="180"/>
      <c r="BN189" s="180"/>
      <c r="BO189" s="180"/>
      <c r="BP189" s="180"/>
      <c r="BQ189" s="180"/>
      <c r="BR189" s="180"/>
      <c r="BS189" s="180"/>
      <c r="BT189" s="180"/>
      <c r="BU189" s="180"/>
      <c r="BV189" s="180"/>
      <c r="BW189" s="180"/>
      <c r="BX189" s="180"/>
      <c r="BY189" s="180"/>
      <c r="BZ189" s="180"/>
      <c r="CA189" s="180"/>
      <c r="CB189" s="180"/>
      <c r="CC189" s="180"/>
      <c r="CD189" s="180"/>
      <c r="CE189" s="180"/>
      <c r="CF189" s="180"/>
      <c r="CG189" s="180"/>
    </row>
    <row r="190" spans="1:85" s="508" customFormat="1" ht="28.5" x14ac:dyDescent="0.25">
      <c r="A190" s="529"/>
      <c r="B190" s="526" t="s">
        <v>315</v>
      </c>
      <c r="C190" s="527">
        <v>147</v>
      </c>
      <c r="D190" s="232">
        <v>147</v>
      </c>
      <c r="E190" s="233">
        <f t="shared" si="275"/>
        <v>0</v>
      </c>
      <c r="F190" s="253">
        <f t="shared" si="276"/>
        <v>147</v>
      </c>
      <c r="G190" s="235">
        <f t="shared" si="277"/>
        <v>147</v>
      </c>
      <c r="H190" s="233">
        <f t="shared" si="278"/>
        <v>0</v>
      </c>
      <c r="I190" s="253">
        <f t="shared" si="279"/>
        <v>147</v>
      </c>
      <c r="J190" s="235">
        <f t="shared" si="280"/>
        <v>147</v>
      </c>
      <c r="K190" s="233">
        <f t="shared" si="281"/>
        <v>0</v>
      </c>
      <c r="L190" s="253">
        <f t="shared" si="282"/>
        <v>147</v>
      </c>
      <c r="M190" s="235">
        <v>150</v>
      </c>
      <c r="N190" s="233">
        <f t="shared" si="283"/>
        <v>2.0408163265306121E-2</v>
      </c>
      <c r="O190" s="253">
        <f t="shared" si="284"/>
        <v>150</v>
      </c>
      <c r="P190" s="235">
        <v>150</v>
      </c>
      <c r="Q190" s="233">
        <f t="shared" si="285"/>
        <v>0</v>
      </c>
      <c r="R190" s="235">
        <f t="shared" si="286"/>
        <v>150</v>
      </c>
      <c r="S190" s="236">
        <f t="shared" si="289"/>
        <v>150</v>
      </c>
      <c r="T190" s="233">
        <f t="shared" si="287"/>
        <v>0</v>
      </c>
      <c r="U190" s="254" t="s">
        <v>98</v>
      </c>
      <c r="V190" s="254"/>
      <c r="W190" s="307" t="s">
        <v>106</v>
      </c>
      <c r="X190" s="180"/>
      <c r="Y190" s="180"/>
      <c r="Z190" s="213"/>
      <c r="AA190" s="237" t="str">
        <f t="shared" si="288"/>
        <v>N/A</v>
      </c>
      <c r="AB190" s="528" t="s">
        <v>314</v>
      </c>
      <c r="AC190" s="180"/>
      <c r="AD190" s="227">
        <f t="shared" si="230"/>
        <v>150</v>
      </c>
      <c r="AE190" s="228">
        <f t="shared" si="231"/>
        <v>150</v>
      </c>
      <c r="AF190" s="229">
        <f t="shared" si="232"/>
        <v>0</v>
      </c>
      <c r="AG190" s="254" t="s">
        <v>98</v>
      </c>
      <c r="AH190" s="254"/>
      <c r="AI190" s="307" t="s">
        <v>106</v>
      </c>
      <c r="AJ190" s="180"/>
      <c r="AK190" s="180"/>
      <c r="AL190" s="180"/>
      <c r="AM190" s="180"/>
      <c r="AN190" s="180"/>
      <c r="AO190" s="180"/>
      <c r="AP190" s="180"/>
      <c r="AQ190" s="180"/>
      <c r="AR190" s="180"/>
      <c r="AS190" s="180"/>
      <c r="AT190" s="180"/>
      <c r="AU190" s="180"/>
      <c r="AV190" s="180"/>
      <c r="AW190" s="180"/>
      <c r="AX190" s="180"/>
      <c r="AY190" s="180"/>
      <c r="AZ190" s="180"/>
      <c r="BA190" s="180"/>
      <c r="BB190" s="180"/>
      <c r="BC190" s="180"/>
      <c r="BD190" s="180"/>
      <c r="BE190" s="180"/>
      <c r="BF190" s="180"/>
      <c r="BG190" s="180"/>
      <c r="BH190" s="180"/>
      <c r="BI190" s="180"/>
      <c r="BJ190" s="180"/>
      <c r="BK190" s="180"/>
      <c r="BL190" s="180"/>
      <c r="BM190" s="180"/>
      <c r="BN190" s="180"/>
      <c r="BO190" s="180"/>
      <c r="BP190" s="180"/>
      <c r="BQ190" s="180"/>
      <c r="BR190" s="180"/>
      <c r="BS190" s="180"/>
      <c r="BT190" s="180"/>
      <c r="BU190" s="180"/>
      <c r="BV190" s="180"/>
      <c r="BW190" s="180"/>
      <c r="BX190" s="180"/>
      <c r="BY190" s="180"/>
      <c r="BZ190" s="180"/>
      <c r="CA190" s="180"/>
      <c r="CB190" s="180"/>
      <c r="CC190" s="180"/>
      <c r="CD190" s="180"/>
      <c r="CE190" s="180"/>
      <c r="CF190" s="180"/>
      <c r="CG190" s="180"/>
    </row>
    <row r="191" spans="1:85" s="508" customFormat="1" ht="28.5" x14ac:dyDescent="0.25">
      <c r="A191" s="530"/>
      <c r="B191" s="526" t="s">
        <v>316</v>
      </c>
      <c r="C191" s="527">
        <v>206</v>
      </c>
      <c r="D191" s="232">
        <v>206</v>
      </c>
      <c r="E191" s="233">
        <f t="shared" si="275"/>
        <v>0</v>
      </c>
      <c r="F191" s="253">
        <f t="shared" si="276"/>
        <v>206</v>
      </c>
      <c r="G191" s="235">
        <f t="shared" si="277"/>
        <v>206</v>
      </c>
      <c r="H191" s="233">
        <f t="shared" si="278"/>
        <v>0</v>
      </c>
      <c r="I191" s="253">
        <f t="shared" si="279"/>
        <v>206</v>
      </c>
      <c r="J191" s="235">
        <f t="shared" si="280"/>
        <v>206</v>
      </c>
      <c r="K191" s="233">
        <f t="shared" si="281"/>
        <v>0</v>
      </c>
      <c r="L191" s="253">
        <f t="shared" si="282"/>
        <v>206</v>
      </c>
      <c r="M191" s="235">
        <v>211</v>
      </c>
      <c r="N191" s="233">
        <f t="shared" si="283"/>
        <v>2.4271844660194174E-2</v>
      </c>
      <c r="O191" s="253">
        <f t="shared" si="284"/>
        <v>211</v>
      </c>
      <c r="P191" s="235">
        <v>211</v>
      </c>
      <c r="Q191" s="233">
        <f t="shared" si="285"/>
        <v>0</v>
      </c>
      <c r="R191" s="235">
        <f t="shared" si="286"/>
        <v>211</v>
      </c>
      <c r="S191" s="236">
        <f t="shared" si="289"/>
        <v>211</v>
      </c>
      <c r="T191" s="233">
        <f t="shared" si="287"/>
        <v>0</v>
      </c>
      <c r="U191" s="254" t="s">
        <v>98</v>
      </c>
      <c r="V191" s="254"/>
      <c r="W191" s="307" t="s">
        <v>106</v>
      </c>
      <c r="X191" s="180"/>
      <c r="Y191" s="180"/>
      <c r="Z191" s="213"/>
      <c r="AA191" s="237" t="str">
        <f t="shared" si="288"/>
        <v>N/A</v>
      </c>
      <c r="AB191" s="528" t="s">
        <v>314</v>
      </c>
      <c r="AC191" s="180"/>
      <c r="AD191" s="227">
        <f t="shared" si="230"/>
        <v>211</v>
      </c>
      <c r="AE191" s="228">
        <f t="shared" si="231"/>
        <v>211</v>
      </c>
      <c r="AF191" s="229">
        <f t="shared" si="232"/>
        <v>0</v>
      </c>
      <c r="AG191" s="254" t="s">
        <v>98</v>
      </c>
      <c r="AH191" s="254"/>
      <c r="AI191" s="307" t="s">
        <v>106</v>
      </c>
      <c r="AJ191" s="180"/>
      <c r="AK191" s="180"/>
      <c r="AL191" s="180"/>
      <c r="AM191" s="180"/>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0"/>
      <c r="BR191" s="180"/>
      <c r="BS191" s="180"/>
      <c r="BT191" s="180"/>
      <c r="BU191" s="180"/>
      <c r="BV191" s="180"/>
      <c r="BW191" s="180"/>
      <c r="BX191" s="180"/>
      <c r="BY191" s="180"/>
      <c r="BZ191" s="180"/>
      <c r="CA191" s="180"/>
      <c r="CB191" s="180"/>
      <c r="CC191" s="180"/>
      <c r="CD191" s="180"/>
      <c r="CE191" s="180"/>
      <c r="CF191" s="180"/>
      <c r="CG191" s="180"/>
    </row>
    <row r="192" spans="1:85" s="508" customFormat="1" ht="28.5" x14ac:dyDescent="0.25">
      <c r="A192" s="289" t="s">
        <v>320</v>
      </c>
      <c r="B192" s="290"/>
      <c r="C192" s="527">
        <v>500</v>
      </c>
      <c r="D192" s="232">
        <v>500</v>
      </c>
      <c r="E192" s="233">
        <f t="shared" si="275"/>
        <v>0</v>
      </c>
      <c r="F192" s="253">
        <f t="shared" si="276"/>
        <v>500</v>
      </c>
      <c r="G192" s="235">
        <f t="shared" si="277"/>
        <v>500</v>
      </c>
      <c r="H192" s="233">
        <f t="shared" si="278"/>
        <v>0</v>
      </c>
      <c r="I192" s="253">
        <f t="shared" si="279"/>
        <v>500</v>
      </c>
      <c r="J192" s="235">
        <f t="shared" si="280"/>
        <v>500</v>
      </c>
      <c r="K192" s="233">
        <f t="shared" si="281"/>
        <v>0</v>
      </c>
      <c r="L192" s="253">
        <f t="shared" si="282"/>
        <v>500</v>
      </c>
      <c r="M192" s="235">
        <f t="shared" ref="M192" si="290">L192</f>
        <v>500</v>
      </c>
      <c r="N192" s="233">
        <f t="shared" si="283"/>
        <v>0</v>
      </c>
      <c r="O192" s="253">
        <f t="shared" si="284"/>
        <v>500</v>
      </c>
      <c r="P192" s="235">
        <f>O192</f>
        <v>500</v>
      </c>
      <c r="Q192" s="233">
        <f t="shared" si="285"/>
        <v>0</v>
      </c>
      <c r="R192" s="235">
        <f t="shared" si="286"/>
        <v>500</v>
      </c>
      <c r="S192" s="236">
        <f t="shared" si="289"/>
        <v>500</v>
      </c>
      <c r="T192" s="233">
        <f t="shared" si="287"/>
        <v>0</v>
      </c>
      <c r="U192" s="254" t="s">
        <v>98</v>
      </c>
      <c r="V192" s="254"/>
      <c r="W192" s="307" t="s">
        <v>106</v>
      </c>
      <c r="X192" s="180"/>
      <c r="Y192" s="180"/>
      <c r="Z192" s="213"/>
      <c r="AA192" s="237" t="str">
        <f t="shared" si="288"/>
        <v>N/A</v>
      </c>
      <c r="AB192" s="528" t="s">
        <v>314</v>
      </c>
      <c r="AC192" s="180"/>
      <c r="AD192" s="227">
        <f t="shared" si="230"/>
        <v>500</v>
      </c>
      <c r="AE192" s="228">
        <f t="shared" si="231"/>
        <v>500</v>
      </c>
      <c r="AF192" s="229">
        <f t="shared" si="232"/>
        <v>0</v>
      </c>
      <c r="AG192" s="254" t="s">
        <v>98</v>
      </c>
      <c r="AH192" s="254"/>
      <c r="AI192" s="307" t="s">
        <v>106</v>
      </c>
      <c r="AJ192" s="180"/>
      <c r="AK192" s="180"/>
      <c r="AL192" s="180"/>
      <c r="AM192" s="180"/>
      <c r="AN192" s="180"/>
      <c r="AO192" s="180"/>
      <c r="AP192" s="180"/>
      <c r="AQ192" s="180"/>
      <c r="AR192" s="180"/>
      <c r="AS192" s="180"/>
      <c r="AT192" s="180"/>
      <c r="AU192" s="180"/>
      <c r="AV192" s="180"/>
      <c r="AW192" s="180"/>
      <c r="AX192" s="180"/>
      <c r="AY192" s="180"/>
      <c r="AZ192" s="180"/>
      <c r="BA192" s="180"/>
      <c r="BB192" s="180"/>
      <c r="BC192" s="180"/>
      <c r="BD192" s="180"/>
      <c r="BE192" s="180"/>
      <c r="BF192" s="180"/>
      <c r="BG192" s="180"/>
      <c r="BH192" s="180"/>
      <c r="BI192" s="180"/>
      <c r="BJ192" s="180"/>
      <c r="BK192" s="180"/>
      <c r="BL192" s="180"/>
      <c r="BM192" s="180"/>
      <c r="BN192" s="180"/>
      <c r="BO192" s="180"/>
      <c r="BP192" s="180"/>
      <c r="BQ192" s="180"/>
      <c r="BR192" s="180"/>
      <c r="BS192" s="180"/>
      <c r="BT192" s="180"/>
      <c r="BU192" s="180"/>
      <c r="BV192" s="180"/>
      <c r="BW192" s="180"/>
      <c r="BX192" s="180"/>
      <c r="BY192" s="180"/>
      <c r="BZ192" s="180"/>
      <c r="CA192" s="180"/>
      <c r="CB192" s="180"/>
      <c r="CC192" s="180"/>
      <c r="CD192" s="180"/>
      <c r="CE192" s="180"/>
      <c r="CF192" s="180"/>
      <c r="CG192" s="180"/>
    </row>
    <row r="193" spans="1:85" s="508" customFormat="1" ht="28.5" x14ac:dyDescent="0.25">
      <c r="A193" s="525" t="s">
        <v>321</v>
      </c>
      <c r="B193" s="254" t="s">
        <v>322</v>
      </c>
      <c r="C193" s="527">
        <v>44</v>
      </c>
      <c r="D193" s="232">
        <v>44</v>
      </c>
      <c r="E193" s="233">
        <f t="shared" si="275"/>
        <v>0</v>
      </c>
      <c r="F193" s="253">
        <f t="shared" si="276"/>
        <v>44</v>
      </c>
      <c r="G193" s="235">
        <f t="shared" si="277"/>
        <v>44</v>
      </c>
      <c r="H193" s="233">
        <f t="shared" si="278"/>
        <v>0</v>
      </c>
      <c r="I193" s="253">
        <f t="shared" si="279"/>
        <v>44</v>
      </c>
      <c r="J193" s="235">
        <f t="shared" si="280"/>
        <v>44</v>
      </c>
      <c r="K193" s="233">
        <f t="shared" si="281"/>
        <v>0</v>
      </c>
      <c r="L193" s="253">
        <f t="shared" si="282"/>
        <v>44</v>
      </c>
      <c r="M193" s="235">
        <v>45</v>
      </c>
      <c r="N193" s="233">
        <f t="shared" si="283"/>
        <v>2.2727272727272728E-2</v>
      </c>
      <c r="O193" s="253">
        <f t="shared" si="284"/>
        <v>45</v>
      </c>
      <c r="P193" s="235">
        <v>45</v>
      </c>
      <c r="Q193" s="233">
        <f t="shared" si="285"/>
        <v>0</v>
      </c>
      <c r="R193" s="235">
        <f t="shared" si="286"/>
        <v>45</v>
      </c>
      <c r="S193" s="236">
        <f t="shared" si="289"/>
        <v>45</v>
      </c>
      <c r="T193" s="233">
        <f t="shared" si="287"/>
        <v>0</v>
      </c>
      <c r="U193" s="254" t="s">
        <v>98</v>
      </c>
      <c r="V193" s="254"/>
      <c r="W193" s="307" t="s">
        <v>106</v>
      </c>
      <c r="X193" s="180"/>
      <c r="Y193" s="180"/>
      <c r="Z193" s="213"/>
      <c r="AA193" s="237" t="str">
        <f t="shared" si="288"/>
        <v>N/A</v>
      </c>
      <c r="AB193" s="528" t="s">
        <v>314</v>
      </c>
      <c r="AC193" s="180"/>
      <c r="AD193" s="227">
        <f t="shared" si="230"/>
        <v>45</v>
      </c>
      <c r="AE193" s="228">
        <f t="shared" si="231"/>
        <v>45</v>
      </c>
      <c r="AF193" s="229">
        <f t="shared" si="232"/>
        <v>0</v>
      </c>
      <c r="AG193" s="254" t="s">
        <v>98</v>
      </c>
      <c r="AH193" s="254"/>
      <c r="AI193" s="307" t="s">
        <v>106</v>
      </c>
      <c r="AJ193" s="180"/>
      <c r="AK193" s="180"/>
      <c r="AL193" s="180"/>
      <c r="AM193" s="180"/>
      <c r="AN193" s="180"/>
      <c r="AO193" s="180"/>
      <c r="AP193" s="180"/>
      <c r="AQ193" s="180"/>
      <c r="AR193" s="180"/>
      <c r="AS193" s="180"/>
      <c r="AT193" s="180"/>
      <c r="AU193" s="180"/>
      <c r="AV193" s="180"/>
      <c r="AW193" s="180"/>
      <c r="AX193" s="180"/>
      <c r="AY193" s="180"/>
      <c r="AZ193" s="180"/>
      <c r="BA193" s="180"/>
      <c r="BB193" s="180"/>
      <c r="BC193" s="180"/>
      <c r="BD193" s="180"/>
      <c r="BE193" s="180"/>
      <c r="BF193" s="180"/>
      <c r="BG193" s="180"/>
      <c r="BH193" s="180"/>
      <c r="BI193" s="180"/>
      <c r="BJ193" s="180"/>
      <c r="BK193" s="180"/>
      <c r="BL193" s="180"/>
      <c r="BM193" s="180"/>
      <c r="BN193" s="180"/>
      <c r="BO193" s="180"/>
      <c r="BP193" s="180"/>
      <c r="BQ193" s="180"/>
      <c r="BR193" s="180"/>
      <c r="BS193" s="180"/>
      <c r="BT193" s="180"/>
      <c r="BU193" s="180"/>
      <c r="BV193" s="180"/>
      <c r="BW193" s="180"/>
      <c r="BX193" s="180"/>
      <c r="BY193" s="180"/>
      <c r="BZ193" s="180"/>
      <c r="CA193" s="180"/>
      <c r="CB193" s="180"/>
      <c r="CC193" s="180"/>
      <c r="CD193" s="180"/>
      <c r="CE193" s="180"/>
      <c r="CF193" s="180"/>
      <c r="CG193" s="180"/>
    </row>
    <row r="194" spans="1:85" s="508" customFormat="1" ht="42.75" x14ac:dyDescent="0.25">
      <c r="A194" s="529"/>
      <c r="B194" s="254" t="s">
        <v>323</v>
      </c>
      <c r="C194" s="527">
        <v>60</v>
      </c>
      <c r="D194" s="232">
        <v>60</v>
      </c>
      <c r="E194" s="233">
        <f t="shared" si="275"/>
        <v>0</v>
      </c>
      <c r="F194" s="253">
        <f t="shared" si="276"/>
        <v>60</v>
      </c>
      <c r="G194" s="235">
        <f t="shared" si="277"/>
        <v>60</v>
      </c>
      <c r="H194" s="233">
        <f t="shared" si="278"/>
        <v>0</v>
      </c>
      <c r="I194" s="253">
        <f t="shared" si="279"/>
        <v>60</v>
      </c>
      <c r="J194" s="235">
        <f t="shared" si="280"/>
        <v>60</v>
      </c>
      <c r="K194" s="233">
        <f t="shared" si="281"/>
        <v>0</v>
      </c>
      <c r="L194" s="253">
        <f t="shared" si="282"/>
        <v>60</v>
      </c>
      <c r="M194" s="235">
        <v>61</v>
      </c>
      <c r="N194" s="233">
        <f t="shared" si="283"/>
        <v>1.6666666666666666E-2</v>
      </c>
      <c r="O194" s="253">
        <f t="shared" si="284"/>
        <v>61</v>
      </c>
      <c r="P194" s="235">
        <v>61</v>
      </c>
      <c r="Q194" s="233">
        <f t="shared" si="285"/>
        <v>0</v>
      </c>
      <c r="R194" s="235">
        <f t="shared" si="286"/>
        <v>61</v>
      </c>
      <c r="S194" s="236">
        <f t="shared" si="289"/>
        <v>61</v>
      </c>
      <c r="T194" s="233">
        <f t="shared" si="287"/>
        <v>0</v>
      </c>
      <c r="U194" s="254" t="s">
        <v>98</v>
      </c>
      <c r="V194" s="254"/>
      <c r="W194" s="307" t="s">
        <v>106</v>
      </c>
      <c r="X194" s="180"/>
      <c r="Y194" s="180"/>
      <c r="Z194" s="213"/>
      <c r="AA194" s="237" t="str">
        <f t="shared" si="288"/>
        <v>N/A</v>
      </c>
      <c r="AB194" s="528" t="s">
        <v>314</v>
      </c>
      <c r="AC194" s="180"/>
      <c r="AD194" s="227">
        <f t="shared" si="230"/>
        <v>61</v>
      </c>
      <c r="AE194" s="228">
        <f t="shared" si="231"/>
        <v>61</v>
      </c>
      <c r="AF194" s="229">
        <f t="shared" si="232"/>
        <v>0</v>
      </c>
      <c r="AG194" s="254" t="s">
        <v>98</v>
      </c>
      <c r="AH194" s="254"/>
      <c r="AI194" s="307" t="s">
        <v>106</v>
      </c>
      <c r="AJ194" s="180"/>
      <c r="AK194" s="180"/>
      <c r="AL194" s="180"/>
      <c r="AM194" s="180"/>
      <c r="AN194" s="180"/>
      <c r="AO194" s="180"/>
      <c r="AP194" s="180"/>
      <c r="AQ194" s="180"/>
      <c r="AR194" s="180"/>
      <c r="AS194" s="180"/>
      <c r="AT194" s="180"/>
      <c r="AU194" s="180"/>
      <c r="AV194" s="180"/>
      <c r="AW194" s="180"/>
      <c r="AX194" s="180"/>
      <c r="AY194" s="180"/>
      <c r="AZ194" s="180"/>
      <c r="BA194" s="180"/>
      <c r="BB194" s="180"/>
      <c r="BC194" s="180"/>
      <c r="BD194" s="180"/>
      <c r="BE194" s="180"/>
      <c r="BF194" s="180"/>
      <c r="BG194" s="180"/>
      <c r="BH194" s="180"/>
      <c r="BI194" s="180"/>
      <c r="BJ194" s="180"/>
      <c r="BK194" s="180"/>
      <c r="BL194" s="180"/>
      <c r="BM194" s="180"/>
      <c r="BN194" s="180"/>
      <c r="BO194" s="180"/>
      <c r="BP194" s="180"/>
      <c r="BQ194" s="180"/>
      <c r="BR194" s="180"/>
      <c r="BS194" s="180"/>
      <c r="BT194" s="180"/>
      <c r="BU194" s="180"/>
      <c r="BV194" s="180"/>
      <c r="BW194" s="180"/>
      <c r="BX194" s="180"/>
      <c r="BY194" s="180"/>
      <c r="BZ194" s="180"/>
      <c r="CA194" s="180"/>
      <c r="CB194" s="180"/>
      <c r="CC194" s="180"/>
      <c r="CD194" s="180"/>
      <c r="CE194" s="180"/>
      <c r="CF194" s="180"/>
      <c r="CG194" s="180"/>
    </row>
    <row r="195" spans="1:85" s="508" customFormat="1" ht="29.25" thickBot="1" x14ac:dyDescent="0.3">
      <c r="A195" s="533"/>
      <c r="B195" s="266" t="s">
        <v>324</v>
      </c>
      <c r="C195" s="534">
        <v>125</v>
      </c>
      <c r="D195" s="261">
        <v>125</v>
      </c>
      <c r="E195" s="262">
        <f t="shared" si="275"/>
        <v>0</v>
      </c>
      <c r="F195" s="263">
        <f t="shared" si="276"/>
        <v>125</v>
      </c>
      <c r="G195" s="264">
        <f t="shared" si="277"/>
        <v>125</v>
      </c>
      <c r="H195" s="262">
        <f t="shared" si="278"/>
        <v>0</v>
      </c>
      <c r="I195" s="263">
        <f t="shared" si="279"/>
        <v>125</v>
      </c>
      <c r="J195" s="264">
        <f t="shared" si="280"/>
        <v>125</v>
      </c>
      <c r="K195" s="262">
        <f t="shared" si="281"/>
        <v>0</v>
      </c>
      <c r="L195" s="263">
        <f t="shared" si="282"/>
        <v>125</v>
      </c>
      <c r="M195" s="264">
        <v>128</v>
      </c>
      <c r="N195" s="262">
        <f t="shared" si="283"/>
        <v>2.4E-2</v>
      </c>
      <c r="O195" s="263">
        <f t="shared" si="284"/>
        <v>128</v>
      </c>
      <c r="P195" s="264">
        <v>128</v>
      </c>
      <c r="Q195" s="233">
        <f t="shared" si="285"/>
        <v>0</v>
      </c>
      <c r="R195" s="264">
        <f t="shared" si="286"/>
        <v>128</v>
      </c>
      <c r="S195" s="236">
        <f t="shared" si="289"/>
        <v>128</v>
      </c>
      <c r="T195" s="233">
        <f t="shared" si="287"/>
        <v>0</v>
      </c>
      <c r="U195" s="266" t="s">
        <v>98</v>
      </c>
      <c r="V195" s="266"/>
      <c r="W195" s="492" t="s">
        <v>106</v>
      </c>
      <c r="X195" s="180"/>
      <c r="Y195" s="180"/>
      <c r="Z195" s="315"/>
      <c r="AA195" s="316" t="str">
        <f t="shared" si="288"/>
        <v>N/A</v>
      </c>
      <c r="AB195" s="535" t="s">
        <v>314</v>
      </c>
      <c r="AC195" s="180"/>
      <c r="AD195" s="318">
        <f t="shared" si="230"/>
        <v>128</v>
      </c>
      <c r="AE195" s="319">
        <f t="shared" si="231"/>
        <v>128</v>
      </c>
      <c r="AF195" s="320">
        <f t="shared" si="232"/>
        <v>0</v>
      </c>
      <c r="AG195" s="266" t="s">
        <v>98</v>
      </c>
      <c r="AH195" s="266"/>
      <c r="AI195" s="492" t="s">
        <v>106</v>
      </c>
      <c r="AJ195" s="180"/>
      <c r="AK195" s="180"/>
      <c r="AL195" s="180"/>
      <c r="AM195" s="180"/>
      <c r="AN195" s="180"/>
      <c r="AO195" s="180"/>
      <c r="AP195" s="180"/>
      <c r="AQ195" s="180"/>
      <c r="AR195" s="180"/>
      <c r="AS195" s="180"/>
      <c r="AT195" s="180"/>
      <c r="AU195" s="180"/>
      <c r="AV195" s="180"/>
      <c r="AW195" s="180"/>
      <c r="AX195" s="180"/>
      <c r="AY195" s="180"/>
      <c r="AZ195" s="180"/>
      <c r="BA195" s="180"/>
      <c r="BB195" s="180"/>
      <c r="BC195" s="180"/>
      <c r="BD195" s="180"/>
      <c r="BE195" s="180"/>
      <c r="BF195" s="180"/>
      <c r="BG195" s="180"/>
      <c r="BH195" s="180"/>
      <c r="BI195" s="180"/>
      <c r="BJ195" s="180"/>
      <c r="BK195" s="180"/>
      <c r="BL195" s="180"/>
      <c r="BM195" s="180"/>
      <c r="BN195" s="180"/>
      <c r="BO195" s="180"/>
      <c r="BP195" s="180"/>
      <c r="BQ195" s="180"/>
      <c r="BR195" s="180"/>
      <c r="BS195" s="180"/>
      <c r="BT195" s="180"/>
      <c r="BU195" s="180"/>
      <c r="BV195" s="180"/>
      <c r="BW195" s="180"/>
      <c r="BX195" s="180"/>
      <c r="BY195" s="180"/>
      <c r="BZ195" s="180"/>
      <c r="CA195" s="180"/>
      <c r="CB195" s="180"/>
      <c r="CC195" s="180"/>
      <c r="CD195" s="180"/>
      <c r="CE195" s="180"/>
      <c r="CF195" s="180"/>
      <c r="CG195" s="180"/>
    </row>
    <row r="196" spans="1:85" ht="15" thickBot="1" x14ac:dyDescent="0.3">
      <c r="C196" s="175"/>
      <c r="D196" s="175"/>
      <c r="E196" s="175"/>
      <c r="F196" s="175"/>
      <c r="G196" s="175"/>
      <c r="H196" s="175"/>
      <c r="I196" s="175"/>
      <c r="J196" s="175"/>
      <c r="K196" s="175"/>
      <c r="L196" s="175"/>
      <c r="M196" s="175"/>
      <c r="N196" s="175"/>
      <c r="O196" s="175"/>
      <c r="P196" s="175"/>
      <c r="Q196" s="175"/>
      <c r="R196" s="175"/>
      <c r="S196" s="536"/>
      <c r="T196" s="175"/>
      <c r="U196" s="175"/>
      <c r="V196" s="175"/>
      <c r="W196" s="175"/>
      <c r="AA196" s="237"/>
      <c r="AD196" s="185"/>
      <c r="AG196" s="175"/>
      <c r="AH196" s="175"/>
      <c r="AI196" s="175"/>
    </row>
    <row r="197" spans="1:85" s="508" customFormat="1" ht="60" x14ac:dyDescent="0.25">
      <c r="A197" s="537" t="s">
        <v>325</v>
      </c>
      <c r="B197" s="538"/>
      <c r="C197" s="280" t="s">
        <v>61</v>
      </c>
      <c r="D197" s="280" t="s">
        <v>62</v>
      </c>
      <c r="E197" s="281" t="s">
        <v>42</v>
      </c>
      <c r="F197" s="282" t="s">
        <v>63</v>
      </c>
      <c r="G197" s="282" t="s">
        <v>64</v>
      </c>
      <c r="H197" s="282" t="s">
        <v>4</v>
      </c>
      <c r="I197" s="282" t="s">
        <v>65</v>
      </c>
      <c r="J197" s="282" t="s">
        <v>66</v>
      </c>
      <c r="K197" s="282" t="s">
        <v>4</v>
      </c>
      <c r="L197" s="282" t="s">
        <v>67</v>
      </c>
      <c r="M197" s="282" t="s">
        <v>68</v>
      </c>
      <c r="N197" s="282" t="s">
        <v>4</v>
      </c>
      <c r="O197" s="282" t="s">
        <v>69</v>
      </c>
      <c r="P197" s="283" t="s">
        <v>91</v>
      </c>
      <c r="Q197" s="283" t="s">
        <v>4</v>
      </c>
      <c r="R197" s="283" t="s">
        <v>2</v>
      </c>
      <c r="S197" s="284" t="s">
        <v>72</v>
      </c>
      <c r="T197" s="283" t="s">
        <v>4</v>
      </c>
      <c r="U197" s="282" t="s">
        <v>73</v>
      </c>
      <c r="V197" s="282" t="s">
        <v>6</v>
      </c>
      <c r="W197" s="285" t="s">
        <v>7</v>
      </c>
      <c r="X197" s="180"/>
      <c r="Y197" s="180"/>
      <c r="Z197" s="286"/>
      <c r="AA197" s="287"/>
      <c r="AB197" s="288"/>
      <c r="AC197" s="180"/>
      <c r="AD197" s="202" t="s">
        <v>71</v>
      </c>
      <c r="AE197" s="203" t="s">
        <v>72</v>
      </c>
      <c r="AF197" s="204" t="s">
        <v>4</v>
      </c>
      <c r="AG197" s="202" t="s">
        <v>73</v>
      </c>
      <c r="AH197" s="202" t="s">
        <v>6</v>
      </c>
      <c r="AI197" s="205" t="s">
        <v>7</v>
      </c>
      <c r="AJ197" s="180"/>
      <c r="AK197" s="180"/>
      <c r="AL197" s="180"/>
      <c r="AM197" s="180"/>
      <c r="AN197" s="180"/>
      <c r="AO197" s="180"/>
      <c r="AP197" s="180"/>
      <c r="AQ197" s="180"/>
      <c r="AR197" s="180"/>
      <c r="AS197" s="180"/>
      <c r="AT197" s="180"/>
      <c r="AU197" s="180"/>
      <c r="AV197" s="180"/>
      <c r="AW197" s="180"/>
      <c r="AX197" s="180"/>
      <c r="AY197" s="180"/>
      <c r="AZ197" s="180"/>
      <c r="BA197" s="180"/>
      <c r="BB197" s="180"/>
      <c r="BC197" s="180"/>
      <c r="BD197" s="180"/>
      <c r="BE197" s="180"/>
      <c r="BF197" s="180"/>
      <c r="BG197" s="180"/>
      <c r="BH197" s="180"/>
      <c r="BI197" s="180"/>
      <c r="BJ197" s="180"/>
      <c r="BK197" s="180"/>
      <c r="BL197" s="180"/>
      <c r="BM197" s="180"/>
      <c r="BN197" s="180"/>
      <c r="BO197" s="180"/>
      <c r="BP197" s="180"/>
      <c r="BQ197" s="180"/>
      <c r="BR197" s="180"/>
      <c r="BS197" s="180"/>
      <c r="BT197" s="180"/>
      <c r="BU197" s="180"/>
      <c r="BV197" s="180"/>
      <c r="BW197" s="180"/>
      <c r="BX197" s="180"/>
      <c r="BY197" s="180"/>
      <c r="BZ197" s="180"/>
      <c r="CA197" s="180"/>
      <c r="CB197" s="180"/>
      <c r="CC197" s="180"/>
      <c r="CD197" s="180"/>
      <c r="CE197" s="180"/>
      <c r="CF197" s="180"/>
      <c r="CG197" s="180"/>
    </row>
    <row r="198" spans="1:85" s="508" customFormat="1" ht="72" x14ac:dyDescent="0.25">
      <c r="A198" s="495" t="s">
        <v>326</v>
      </c>
      <c r="B198" s="174"/>
      <c r="C198" s="174"/>
      <c r="D198" s="174"/>
      <c r="E198" s="174"/>
      <c r="F198" s="174"/>
      <c r="G198" s="174"/>
      <c r="H198" s="174"/>
      <c r="I198" s="174"/>
      <c r="J198" s="174"/>
      <c r="K198" s="174"/>
      <c r="L198" s="174"/>
      <c r="M198" s="174"/>
      <c r="N198" s="174"/>
      <c r="O198" s="174"/>
      <c r="P198" s="174"/>
      <c r="Q198" s="174"/>
      <c r="R198" s="174"/>
      <c r="S198" s="496"/>
      <c r="T198" s="174"/>
      <c r="U198" s="174"/>
      <c r="V198" s="174"/>
      <c r="W198" s="497"/>
      <c r="X198" s="180"/>
      <c r="Y198" s="180"/>
      <c r="Z198" s="213"/>
      <c r="AA198" s="237"/>
      <c r="AB198" s="214"/>
      <c r="AC198" s="180"/>
      <c r="AD198" s="227"/>
      <c r="AE198" s="228"/>
      <c r="AF198" s="229"/>
      <c r="AG198" s="174"/>
      <c r="AH198" s="539"/>
      <c r="AI198" s="497"/>
      <c r="AJ198" s="180"/>
      <c r="AK198" s="180"/>
      <c r="AL198" s="180"/>
      <c r="AM198" s="180"/>
      <c r="AN198" s="180"/>
      <c r="AO198" s="180"/>
      <c r="AP198" s="180"/>
      <c r="AQ198" s="180"/>
      <c r="AR198" s="180"/>
      <c r="AS198" s="180"/>
      <c r="AT198" s="180"/>
      <c r="AU198" s="180"/>
      <c r="AV198" s="180"/>
      <c r="AW198" s="180"/>
      <c r="AX198" s="180"/>
      <c r="AY198" s="180"/>
      <c r="AZ198" s="180"/>
      <c r="BA198" s="180"/>
      <c r="BB198" s="180"/>
      <c r="BC198" s="180"/>
      <c r="BD198" s="180"/>
      <c r="BE198" s="180"/>
      <c r="BF198" s="180"/>
      <c r="BG198" s="180"/>
      <c r="BH198" s="180"/>
      <c r="BI198" s="180"/>
      <c r="BJ198" s="180"/>
      <c r="BK198" s="180"/>
      <c r="BL198" s="180"/>
      <c r="BM198" s="180"/>
      <c r="BN198" s="180"/>
      <c r="BO198" s="180"/>
      <c r="BP198" s="180"/>
      <c r="BQ198" s="180"/>
      <c r="BR198" s="180"/>
      <c r="BS198" s="180"/>
      <c r="BT198" s="180"/>
      <c r="BU198" s="180"/>
      <c r="BV198" s="180"/>
      <c r="BW198" s="180"/>
      <c r="BX198" s="180"/>
      <c r="BY198" s="180"/>
      <c r="BZ198" s="180"/>
      <c r="CA198" s="180"/>
      <c r="CB198" s="180"/>
      <c r="CC198" s="180"/>
      <c r="CD198" s="180"/>
      <c r="CE198" s="180"/>
      <c r="CF198" s="180"/>
      <c r="CG198" s="180"/>
    </row>
    <row r="199" spans="1:85" s="508" customFormat="1" ht="85.5" x14ac:dyDescent="0.25">
      <c r="A199" s="289" t="s">
        <v>327</v>
      </c>
      <c r="B199" s="499"/>
      <c r="C199" s="222">
        <v>15</v>
      </c>
      <c r="D199" s="232">
        <v>15</v>
      </c>
      <c r="E199" s="233">
        <f t="shared" ref="E199:E206" si="291">+(D199-C199)/C199</f>
        <v>0</v>
      </c>
      <c r="F199" s="234">
        <f t="shared" ref="F199:F206" si="292">D199</f>
        <v>15</v>
      </c>
      <c r="G199" s="235">
        <f t="shared" ref="G199:G206" si="293">ROUNDUP(F199*1.03,1)</f>
        <v>15.5</v>
      </c>
      <c r="H199" s="233">
        <f t="shared" ref="H199:H206" si="294">+(G199-F199)/F199</f>
        <v>3.3333333333333333E-2</v>
      </c>
      <c r="I199" s="234">
        <f t="shared" ref="I199:I206" si="295">G199</f>
        <v>15.5</v>
      </c>
      <c r="J199" s="235">
        <f t="shared" ref="J199:J206" si="296">ROUNDUP(I199*1.03,1)</f>
        <v>16</v>
      </c>
      <c r="K199" s="233">
        <f t="shared" ref="K199:K206" si="297">+(J199-I199)/I199</f>
        <v>3.2258064516129031E-2</v>
      </c>
      <c r="L199" s="234">
        <f t="shared" ref="L199:L206" si="298">J199</f>
        <v>16</v>
      </c>
      <c r="M199" s="235">
        <f t="shared" ref="M199:M206" si="299">ROUNDUP(L199*1.03,1)</f>
        <v>16.5</v>
      </c>
      <c r="N199" s="233">
        <f t="shared" ref="N199:N206" si="300">+(M199-L199)/L199</f>
        <v>3.125E-2</v>
      </c>
      <c r="O199" s="234">
        <f t="shared" ref="O199:O206" si="301">M199</f>
        <v>16.5</v>
      </c>
      <c r="P199" s="235">
        <v>18.149999999999999</v>
      </c>
      <c r="Q199" s="233">
        <f t="shared" ref="Q199:Q206" si="302">+(P199-O199)/O199</f>
        <v>9.9999999999999908E-2</v>
      </c>
      <c r="R199" s="235">
        <f t="shared" ref="R199:R206" si="303">ROUNDUP(P199*1.1,1)</f>
        <v>20</v>
      </c>
      <c r="S199" s="236">
        <f t="shared" ref="S199:S206" si="304">ROUNDUP(R199*1.1,1)</f>
        <v>22</v>
      </c>
      <c r="T199" s="233">
        <f t="shared" ref="T199:T206" si="305">+(S199-R199)/R199</f>
        <v>0.1</v>
      </c>
      <c r="U199" s="234" t="s">
        <v>98</v>
      </c>
      <c r="V199" s="234" t="s">
        <v>233</v>
      </c>
      <c r="W199" s="226" t="s">
        <v>11</v>
      </c>
      <c r="X199" s="180"/>
      <c r="Y199" s="180"/>
      <c r="Z199" s="213"/>
      <c r="AA199" s="237" t="str">
        <f t="shared" ref="AA199:AA206" si="306">IF(Z199=0,"N/A",(Z199-R199)/R199)</f>
        <v>N/A</v>
      </c>
      <c r="AB199" s="214"/>
      <c r="AC199" s="180"/>
      <c r="AD199" s="227">
        <f t="shared" si="230"/>
        <v>20</v>
      </c>
      <c r="AE199" s="228">
        <f t="shared" si="231"/>
        <v>22</v>
      </c>
      <c r="AF199" s="229">
        <f t="shared" si="232"/>
        <v>0.1</v>
      </c>
      <c r="AG199" s="234" t="s">
        <v>98</v>
      </c>
      <c r="AH199" s="234" t="s">
        <v>233</v>
      </c>
      <c r="AI199" s="226" t="s">
        <v>11</v>
      </c>
      <c r="AJ199" s="180"/>
      <c r="AK199" s="180"/>
      <c r="AL199" s="180"/>
      <c r="AM199" s="180"/>
      <c r="AN199" s="180"/>
      <c r="AO199" s="180"/>
      <c r="AP199" s="180"/>
      <c r="AQ199" s="180"/>
      <c r="AR199" s="180"/>
      <c r="AS199" s="180"/>
      <c r="AT199" s="180"/>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0"/>
      <c r="BR199" s="180"/>
      <c r="BS199" s="180"/>
      <c r="BT199" s="180"/>
      <c r="BU199" s="180"/>
      <c r="BV199" s="180"/>
      <c r="BW199" s="180"/>
      <c r="BX199" s="180"/>
      <c r="BY199" s="180"/>
      <c r="BZ199" s="180"/>
      <c r="CA199" s="180"/>
      <c r="CB199" s="180"/>
      <c r="CC199" s="180"/>
      <c r="CD199" s="180"/>
      <c r="CE199" s="180"/>
      <c r="CF199" s="180"/>
      <c r="CG199" s="180"/>
    </row>
    <row r="200" spans="1:85" s="508" customFormat="1" ht="42.75" x14ac:dyDescent="0.25">
      <c r="A200" s="289" t="s">
        <v>327</v>
      </c>
      <c r="B200" s="499"/>
      <c r="C200" s="222">
        <v>70</v>
      </c>
      <c r="D200" s="232">
        <v>70</v>
      </c>
      <c r="E200" s="233">
        <f t="shared" si="291"/>
        <v>0</v>
      </c>
      <c r="F200" s="234">
        <f t="shared" si="292"/>
        <v>70</v>
      </c>
      <c r="G200" s="235">
        <f t="shared" si="293"/>
        <v>72.099999999999994</v>
      </c>
      <c r="H200" s="233">
        <f t="shared" si="294"/>
        <v>2.9999999999999919E-2</v>
      </c>
      <c r="I200" s="234">
        <f t="shared" si="295"/>
        <v>72.099999999999994</v>
      </c>
      <c r="J200" s="235">
        <f t="shared" si="296"/>
        <v>74.3</v>
      </c>
      <c r="K200" s="233">
        <f t="shared" si="297"/>
        <v>3.0513176144244147E-2</v>
      </c>
      <c r="L200" s="234">
        <f t="shared" si="298"/>
        <v>74.3</v>
      </c>
      <c r="M200" s="235">
        <f t="shared" si="299"/>
        <v>76.599999999999994</v>
      </c>
      <c r="N200" s="233">
        <f t="shared" si="300"/>
        <v>3.0955585464333746E-2</v>
      </c>
      <c r="O200" s="234">
        <f t="shared" si="301"/>
        <v>76.599999999999994</v>
      </c>
      <c r="P200" s="235">
        <v>84</v>
      </c>
      <c r="Q200" s="233">
        <f t="shared" si="302"/>
        <v>9.6605744125326451E-2</v>
      </c>
      <c r="R200" s="235">
        <f t="shared" si="303"/>
        <v>92.4</v>
      </c>
      <c r="S200" s="236">
        <f t="shared" si="304"/>
        <v>101.69999999999999</v>
      </c>
      <c r="T200" s="233">
        <f t="shared" si="305"/>
        <v>0.10064935064935046</v>
      </c>
      <c r="U200" s="254" t="s">
        <v>98</v>
      </c>
      <c r="V200" s="254" t="s">
        <v>328</v>
      </c>
      <c r="W200" s="226" t="s">
        <v>11</v>
      </c>
      <c r="X200" s="180"/>
      <c r="Y200" s="180"/>
      <c r="Z200" s="213"/>
      <c r="AA200" s="237" t="str">
        <f t="shared" si="306"/>
        <v>N/A</v>
      </c>
      <c r="AB200" s="214"/>
      <c r="AC200" s="180"/>
      <c r="AD200" s="227">
        <f t="shared" si="230"/>
        <v>92.4</v>
      </c>
      <c r="AE200" s="228">
        <f t="shared" si="231"/>
        <v>101.69999999999999</v>
      </c>
      <c r="AF200" s="229">
        <f t="shared" si="232"/>
        <v>0.10064935064935046</v>
      </c>
      <c r="AG200" s="254" t="s">
        <v>98</v>
      </c>
      <c r="AH200" s="254" t="s">
        <v>328</v>
      </c>
      <c r="AI200" s="226" t="s">
        <v>11</v>
      </c>
      <c r="AJ200" s="180"/>
      <c r="AK200" s="180"/>
      <c r="AL200" s="180"/>
      <c r="AM200" s="180"/>
      <c r="AN200" s="180"/>
      <c r="AO200" s="180"/>
      <c r="AP200" s="180"/>
      <c r="AQ200" s="180"/>
      <c r="AR200" s="180"/>
      <c r="AS200" s="180"/>
      <c r="AT200" s="180"/>
      <c r="AU200" s="180"/>
      <c r="AV200" s="180"/>
      <c r="AW200" s="180"/>
      <c r="AX200" s="180"/>
      <c r="AY200" s="180"/>
      <c r="AZ200" s="180"/>
      <c r="BA200" s="180"/>
      <c r="BB200" s="180"/>
      <c r="BC200" s="180"/>
      <c r="BD200" s="180"/>
      <c r="BE200" s="180"/>
      <c r="BF200" s="180"/>
      <c r="BG200" s="180"/>
      <c r="BH200" s="180"/>
      <c r="BI200" s="180"/>
      <c r="BJ200" s="180"/>
      <c r="BK200" s="180"/>
      <c r="BL200" s="180"/>
      <c r="BM200" s="180"/>
      <c r="BN200" s="180"/>
      <c r="BO200" s="180"/>
      <c r="BP200" s="180"/>
      <c r="BQ200" s="180"/>
      <c r="BR200" s="180"/>
      <c r="BS200" s="180"/>
      <c r="BT200" s="180"/>
      <c r="BU200" s="180"/>
      <c r="BV200" s="180"/>
      <c r="BW200" s="180"/>
      <c r="BX200" s="180"/>
      <c r="BY200" s="180"/>
      <c r="BZ200" s="180"/>
      <c r="CA200" s="180"/>
      <c r="CB200" s="180"/>
      <c r="CC200" s="180"/>
      <c r="CD200" s="180"/>
      <c r="CE200" s="180"/>
      <c r="CF200" s="180"/>
      <c r="CG200" s="180"/>
    </row>
    <row r="201" spans="1:85" s="508" customFormat="1" ht="85.5" x14ac:dyDescent="0.25">
      <c r="A201" s="289" t="s">
        <v>329</v>
      </c>
      <c r="B201" s="499"/>
      <c r="C201" s="222">
        <v>35</v>
      </c>
      <c r="D201" s="232">
        <v>35</v>
      </c>
      <c r="E201" s="233">
        <f t="shared" si="291"/>
        <v>0</v>
      </c>
      <c r="F201" s="234">
        <f t="shared" si="292"/>
        <v>35</v>
      </c>
      <c r="G201" s="235">
        <f t="shared" si="293"/>
        <v>36.1</v>
      </c>
      <c r="H201" s="233">
        <f t="shared" si="294"/>
        <v>3.1428571428571472E-2</v>
      </c>
      <c r="I201" s="234">
        <f t="shared" si="295"/>
        <v>36.1</v>
      </c>
      <c r="J201" s="235">
        <f t="shared" si="296"/>
        <v>37.200000000000003</v>
      </c>
      <c r="K201" s="233">
        <f t="shared" si="297"/>
        <v>3.0470914127423861E-2</v>
      </c>
      <c r="L201" s="234">
        <f t="shared" si="298"/>
        <v>37.200000000000003</v>
      </c>
      <c r="M201" s="235">
        <f t="shared" si="299"/>
        <v>38.4</v>
      </c>
      <c r="N201" s="233">
        <f t="shared" si="300"/>
        <v>3.2258064516128913E-2</v>
      </c>
      <c r="O201" s="234">
        <f t="shared" si="301"/>
        <v>38.4</v>
      </c>
      <c r="P201" s="235">
        <v>42.4</v>
      </c>
      <c r="Q201" s="233">
        <f t="shared" si="302"/>
        <v>0.10416666666666667</v>
      </c>
      <c r="R201" s="235">
        <f t="shared" si="303"/>
        <v>46.7</v>
      </c>
      <c r="S201" s="236">
        <f t="shared" si="304"/>
        <v>51.4</v>
      </c>
      <c r="T201" s="233">
        <f t="shared" si="305"/>
        <v>0.1006423982869378</v>
      </c>
      <c r="U201" s="234" t="s">
        <v>98</v>
      </c>
      <c r="V201" s="234" t="s">
        <v>233</v>
      </c>
      <c r="W201" s="226" t="s">
        <v>11</v>
      </c>
      <c r="X201" s="180"/>
      <c r="Y201" s="180"/>
      <c r="Z201" s="213"/>
      <c r="AA201" s="237" t="str">
        <f t="shared" si="306"/>
        <v>N/A</v>
      </c>
      <c r="AB201" s="214"/>
      <c r="AC201" s="180"/>
      <c r="AD201" s="227">
        <f t="shared" si="230"/>
        <v>46.7</v>
      </c>
      <c r="AE201" s="228">
        <f t="shared" si="231"/>
        <v>51.4</v>
      </c>
      <c r="AF201" s="229">
        <f t="shared" si="232"/>
        <v>0.1006423982869378</v>
      </c>
      <c r="AG201" s="234" t="s">
        <v>98</v>
      </c>
      <c r="AH201" s="234" t="s">
        <v>233</v>
      </c>
      <c r="AI201" s="226" t="s">
        <v>11</v>
      </c>
      <c r="AJ201" s="180"/>
      <c r="AK201" s="180"/>
      <c r="AL201" s="180"/>
      <c r="AM201" s="180"/>
      <c r="AN201" s="180"/>
      <c r="AO201" s="180"/>
      <c r="AP201" s="180"/>
      <c r="AQ201" s="180"/>
      <c r="AR201" s="180"/>
      <c r="AS201" s="180"/>
      <c r="AT201" s="180"/>
      <c r="AU201" s="180"/>
      <c r="AV201" s="180"/>
      <c r="AW201" s="180"/>
      <c r="AX201" s="180"/>
      <c r="AY201" s="180"/>
      <c r="AZ201" s="180"/>
      <c r="BA201" s="180"/>
      <c r="BB201" s="180"/>
      <c r="BC201" s="180"/>
      <c r="BD201" s="180"/>
      <c r="BE201" s="180"/>
      <c r="BF201" s="180"/>
      <c r="BG201" s="180"/>
      <c r="BH201" s="180"/>
      <c r="BI201" s="180"/>
      <c r="BJ201" s="180"/>
      <c r="BK201" s="180"/>
      <c r="BL201" s="180"/>
      <c r="BM201" s="180"/>
      <c r="BN201" s="180"/>
      <c r="BO201" s="180"/>
      <c r="BP201" s="180"/>
      <c r="BQ201" s="180"/>
      <c r="BR201" s="180"/>
      <c r="BS201" s="180"/>
      <c r="BT201" s="180"/>
      <c r="BU201" s="180"/>
      <c r="BV201" s="180"/>
      <c r="BW201" s="180"/>
      <c r="BX201" s="180"/>
      <c r="BY201" s="180"/>
      <c r="BZ201" s="180"/>
      <c r="CA201" s="180"/>
      <c r="CB201" s="180"/>
      <c r="CC201" s="180"/>
      <c r="CD201" s="180"/>
      <c r="CE201" s="180"/>
      <c r="CF201" s="180"/>
      <c r="CG201" s="180"/>
    </row>
    <row r="202" spans="1:85" s="508" customFormat="1" ht="42.75" x14ac:dyDescent="0.25">
      <c r="A202" s="289" t="s">
        <v>329</v>
      </c>
      <c r="B202" s="499"/>
      <c r="C202" s="222">
        <v>70</v>
      </c>
      <c r="D202" s="232">
        <v>70</v>
      </c>
      <c r="E202" s="233">
        <f t="shared" si="291"/>
        <v>0</v>
      </c>
      <c r="F202" s="234">
        <f t="shared" si="292"/>
        <v>70</v>
      </c>
      <c r="G202" s="235">
        <f t="shared" si="293"/>
        <v>72.099999999999994</v>
      </c>
      <c r="H202" s="233">
        <f t="shared" si="294"/>
        <v>2.9999999999999919E-2</v>
      </c>
      <c r="I202" s="234">
        <f t="shared" si="295"/>
        <v>72.099999999999994</v>
      </c>
      <c r="J202" s="235">
        <f t="shared" si="296"/>
        <v>74.3</v>
      </c>
      <c r="K202" s="233">
        <f t="shared" si="297"/>
        <v>3.0513176144244147E-2</v>
      </c>
      <c r="L202" s="234">
        <f t="shared" si="298"/>
        <v>74.3</v>
      </c>
      <c r="M202" s="235">
        <f t="shared" si="299"/>
        <v>76.599999999999994</v>
      </c>
      <c r="N202" s="233">
        <f t="shared" si="300"/>
        <v>3.0955585464333746E-2</v>
      </c>
      <c r="O202" s="234">
        <f t="shared" si="301"/>
        <v>76.599999999999994</v>
      </c>
      <c r="P202" s="235">
        <v>84</v>
      </c>
      <c r="Q202" s="233">
        <f t="shared" si="302"/>
        <v>9.6605744125326451E-2</v>
      </c>
      <c r="R202" s="235">
        <f t="shared" si="303"/>
        <v>92.4</v>
      </c>
      <c r="S202" s="236">
        <f t="shared" si="304"/>
        <v>101.69999999999999</v>
      </c>
      <c r="T202" s="233">
        <f t="shared" si="305"/>
        <v>0.10064935064935046</v>
      </c>
      <c r="U202" s="254" t="s">
        <v>98</v>
      </c>
      <c r="V202" s="254" t="s">
        <v>328</v>
      </c>
      <c r="W202" s="226" t="s">
        <v>11</v>
      </c>
      <c r="X202" s="180"/>
      <c r="Y202" s="180"/>
      <c r="Z202" s="213"/>
      <c r="AA202" s="237" t="str">
        <f t="shared" si="306"/>
        <v>N/A</v>
      </c>
      <c r="AB202" s="214"/>
      <c r="AC202" s="180"/>
      <c r="AD202" s="227">
        <f t="shared" si="230"/>
        <v>92.4</v>
      </c>
      <c r="AE202" s="228">
        <f t="shared" si="231"/>
        <v>101.69999999999999</v>
      </c>
      <c r="AF202" s="229">
        <f t="shared" si="232"/>
        <v>0.10064935064935046</v>
      </c>
      <c r="AG202" s="254" t="s">
        <v>98</v>
      </c>
      <c r="AH202" s="254" t="s">
        <v>328</v>
      </c>
      <c r="AI202" s="226" t="s">
        <v>11</v>
      </c>
      <c r="AJ202" s="180"/>
      <c r="AK202" s="180"/>
      <c r="AL202" s="180"/>
      <c r="AM202" s="180"/>
      <c r="AN202" s="180"/>
      <c r="AO202" s="180"/>
      <c r="AP202" s="180"/>
      <c r="AQ202" s="180"/>
      <c r="AR202" s="180"/>
      <c r="AS202" s="180"/>
      <c r="AT202" s="180"/>
      <c r="AU202" s="180"/>
      <c r="AV202" s="180"/>
      <c r="AW202" s="180"/>
      <c r="AX202" s="180"/>
      <c r="AY202" s="180"/>
      <c r="AZ202" s="180"/>
      <c r="BA202" s="180"/>
      <c r="BB202" s="180"/>
      <c r="BC202" s="180"/>
      <c r="BD202" s="180"/>
      <c r="BE202" s="180"/>
      <c r="BF202" s="180"/>
      <c r="BG202" s="180"/>
      <c r="BH202" s="180"/>
      <c r="BI202" s="180"/>
      <c r="BJ202" s="180"/>
      <c r="BK202" s="180"/>
      <c r="BL202" s="180"/>
      <c r="BM202" s="180"/>
      <c r="BN202" s="180"/>
      <c r="BO202" s="180"/>
      <c r="BP202" s="180"/>
      <c r="BQ202" s="180"/>
      <c r="BR202" s="180"/>
      <c r="BS202" s="180"/>
      <c r="BT202" s="180"/>
      <c r="BU202" s="180"/>
      <c r="BV202" s="180"/>
      <c r="BW202" s="180"/>
      <c r="BX202" s="180"/>
      <c r="BY202" s="180"/>
      <c r="BZ202" s="180"/>
      <c r="CA202" s="180"/>
      <c r="CB202" s="180"/>
      <c r="CC202" s="180"/>
      <c r="CD202" s="180"/>
      <c r="CE202" s="180"/>
      <c r="CF202" s="180"/>
      <c r="CG202" s="180"/>
    </row>
    <row r="203" spans="1:85" x14ac:dyDescent="0.25">
      <c r="A203" s="289" t="s">
        <v>330</v>
      </c>
      <c r="B203" s="299"/>
      <c r="C203" s="527">
        <v>70</v>
      </c>
      <c r="D203" s="232">
        <v>75</v>
      </c>
      <c r="E203" s="233">
        <f t="shared" si="291"/>
        <v>7.1428571428571425E-2</v>
      </c>
      <c r="F203" s="234">
        <f t="shared" si="292"/>
        <v>75</v>
      </c>
      <c r="G203" s="235">
        <f t="shared" si="293"/>
        <v>77.3</v>
      </c>
      <c r="H203" s="233">
        <f t="shared" si="294"/>
        <v>3.066666666666663E-2</v>
      </c>
      <c r="I203" s="234">
        <f t="shared" si="295"/>
        <v>77.3</v>
      </c>
      <c r="J203" s="235">
        <f t="shared" si="296"/>
        <v>79.699999999999989</v>
      </c>
      <c r="K203" s="233">
        <f t="shared" si="297"/>
        <v>3.1047865459249566E-2</v>
      </c>
      <c r="L203" s="234">
        <f t="shared" si="298"/>
        <v>79.699999999999989</v>
      </c>
      <c r="M203" s="235">
        <f t="shared" si="299"/>
        <v>82.1</v>
      </c>
      <c r="N203" s="233">
        <f t="shared" si="300"/>
        <v>3.0112923462986274E-2</v>
      </c>
      <c r="O203" s="234">
        <f t="shared" si="301"/>
        <v>82.1</v>
      </c>
      <c r="P203" s="235">
        <v>90</v>
      </c>
      <c r="Q203" s="233">
        <f t="shared" si="302"/>
        <v>9.6224116930572548E-2</v>
      </c>
      <c r="R203" s="235">
        <f t="shared" si="303"/>
        <v>99</v>
      </c>
      <c r="S203" s="236">
        <f t="shared" si="304"/>
        <v>108.9</v>
      </c>
      <c r="T203" s="233">
        <f t="shared" si="305"/>
        <v>0.10000000000000006</v>
      </c>
      <c r="U203" s="254" t="s">
        <v>98</v>
      </c>
      <c r="V203" s="254"/>
      <c r="W203" s="226" t="s">
        <v>11</v>
      </c>
      <c r="Z203" s="213"/>
      <c r="AA203" s="237" t="str">
        <f t="shared" si="306"/>
        <v>N/A</v>
      </c>
      <c r="AB203" s="214"/>
      <c r="AD203" s="227">
        <f t="shared" si="230"/>
        <v>99</v>
      </c>
      <c r="AE203" s="228">
        <f t="shared" si="231"/>
        <v>108.9</v>
      </c>
      <c r="AF203" s="229">
        <f t="shared" si="232"/>
        <v>0.10000000000000006</v>
      </c>
      <c r="AG203" s="254" t="s">
        <v>98</v>
      </c>
      <c r="AH203" s="254"/>
      <c r="AI203" s="226" t="s">
        <v>11</v>
      </c>
    </row>
    <row r="204" spans="1:85" s="531" customFormat="1" x14ac:dyDescent="0.25">
      <c r="A204" s="289" t="s">
        <v>331</v>
      </c>
      <c r="B204" s="299"/>
      <c r="C204" s="527">
        <v>70</v>
      </c>
      <c r="D204" s="232">
        <v>75</v>
      </c>
      <c r="E204" s="233">
        <f t="shared" si="291"/>
        <v>7.1428571428571425E-2</v>
      </c>
      <c r="F204" s="234">
        <f t="shared" si="292"/>
        <v>75</v>
      </c>
      <c r="G204" s="235">
        <f t="shared" si="293"/>
        <v>77.3</v>
      </c>
      <c r="H204" s="233">
        <f t="shared" si="294"/>
        <v>3.066666666666663E-2</v>
      </c>
      <c r="I204" s="234">
        <f t="shared" si="295"/>
        <v>77.3</v>
      </c>
      <c r="J204" s="235">
        <f t="shared" si="296"/>
        <v>79.699999999999989</v>
      </c>
      <c r="K204" s="233">
        <f t="shared" si="297"/>
        <v>3.1047865459249566E-2</v>
      </c>
      <c r="L204" s="234">
        <f t="shared" si="298"/>
        <v>79.699999999999989</v>
      </c>
      <c r="M204" s="235">
        <f t="shared" si="299"/>
        <v>82.1</v>
      </c>
      <c r="N204" s="233">
        <f t="shared" si="300"/>
        <v>3.0112923462986274E-2</v>
      </c>
      <c r="O204" s="234">
        <f t="shared" si="301"/>
        <v>82.1</v>
      </c>
      <c r="P204" s="235">
        <v>90</v>
      </c>
      <c r="Q204" s="233">
        <f t="shared" si="302"/>
        <v>9.6224116930572548E-2</v>
      </c>
      <c r="R204" s="235">
        <f t="shared" si="303"/>
        <v>99</v>
      </c>
      <c r="S204" s="236">
        <f t="shared" si="304"/>
        <v>108.9</v>
      </c>
      <c r="T204" s="233">
        <f t="shared" si="305"/>
        <v>0.10000000000000006</v>
      </c>
      <c r="U204" s="254" t="s">
        <v>98</v>
      </c>
      <c r="V204" s="254"/>
      <c r="W204" s="226" t="s">
        <v>11</v>
      </c>
      <c r="X204" s="180"/>
      <c r="Y204" s="180"/>
      <c r="Z204" s="213"/>
      <c r="AA204" s="237" t="str">
        <f t="shared" si="306"/>
        <v>N/A</v>
      </c>
      <c r="AB204" s="214"/>
      <c r="AC204" s="180"/>
      <c r="AD204" s="227">
        <f t="shared" si="230"/>
        <v>99</v>
      </c>
      <c r="AE204" s="228">
        <f t="shared" si="231"/>
        <v>108.9</v>
      </c>
      <c r="AF204" s="229">
        <f t="shared" si="232"/>
        <v>0.10000000000000006</v>
      </c>
      <c r="AG204" s="254" t="s">
        <v>98</v>
      </c>
      <c r="AH204" s="254"/>
      <c r="AI204" s="226" t="s">
        <v>11</v>
      </c>
      <c r="AJ204" s="180"/>
      <c r="AK204" s="180"/>
      <c r="AL204" s="180"/>
      <c r="AM204" s="180"/>
      <c r="AN204" s="180"/>
      <c r="AO204" s="180"/>
      <c r="AP204" s="180"/>
      <c r="AQ204" s="180"/>
      <c r="AR204" s="180"/>
      <c r="AS204" s="180"/>
      <c r="AT204" s="180"/>
      <c r="AU204" s="180"/>
      <c r="AV204" s="180"/>
      <c r="AW204" s="180"/>
      <c r="AX204" s="180"/>
      <c r="AY204" s="180"/>
      <c r="AZ204" s="180"/>
      <c r="BA204" s="180"/>
      <c r="BB204" s="180"/>
      <c r="BC204" s="180"/>
      <c r="BD204" s="180"/>
      <c r="BE204" s="180"/>
      <c r="BF204" s="180"/>
      <c r="BG204" s="180"/>
      <c r="BH204" s="180"/>
      <c r="BI204" s="180"/>
      <c r="BJ204" s="180"/>
      <c r="BK204" s="180"/>
      <c r="BL204" s="180"/>
      <c r="BM204" s="180"/>
      <c r="BN204" s="180"/>
      <c r="BO204" s="180"/>
      <c r="BP204" s="180"/>
      <c r="BQ204" s="180"/>
      <c r="BR204" s="180"/>
      <c r="BS204" s="180"/>
      <c r="BT204" s="180"/>
      <c r="BU204" s="180"/>
      <c r="BV204" s="180"/>
      <c r="BW204" s="180"/>
      <c r="BX204" s="180"/>
      <c r="BY204" s="180"/>
      <c r="BZ204" s="180"/>
      <c r="CA204" s="180"/>
      <c r="CB204" s="180"/>
      <c r="CC204" s="180"/>
      <c r="CD204" s="180"/>
      <c r="CE204" s="180"/>
      <c r="CF204" s="180"/>
      <c r="CG204" s="180"/>
    </row>
    <row r="205" spans="1:85" s="508" customFormat="1" x14ac:dyDescent="0.25">
      <c r="A205" s="289" t="s">
        <v>332</v>
      </c>
      <c r="B205" s="299"/>
      <c r="C205" s="527">
        <v>70</v>
      </c>
      <c r="D205" s="232">
        <v>75</v>
      </c>
      <c r="E205" s="233">
        <f t="shared" si="291"/>
        <v>7.1428571428571425E-2</v>
      </c>
      <c r="F205" s="234">
        <f t="shared" si="292"/>
        <v>75</v>
      </c>
      <c r="G205" s="235">
        <f t="shared" si="293"/>
        <v>77.3</v>
      </c>
      <c r="H205" s="233">
        <f t="shared" si="294"/>
        <v>3.066666666666663E-2</v>
      </c>
      <c r="I205" s="234">
        <f t="shared" si="295"/>
        <v>77.3</v>
      </c>
      <c r="J205" s="235">
        <f t="shared" si="296"/>
        <v>79.699999999999989</v>
      </c>
      <c r="K205" s="233">
        <f t="shared" si="297"/>
        <v>3.1047865459249566E-2</v>
      </c>
      <c r="L205" s="234">
        <f t="shared" si="298"/>
        <v>79.699999999999989</v>
      </c>
      <c r="M205" s="235">
        <f t="shared" si="299"/>
        <v>82.1</v>
      </c>
      <c r="N205" s="233">
        <f t="shared" si="300"/>
        <v>3.0112923462986274E-2</v>
      </c>
      <c r="O205" s="234">
        <f t="shared" si="301"/>
        <v>82.1</v>
      </c>
      <c r="P205" s="235">
        <v>90</v>
      </c>
      <c r="Q205" s="233">
        <f t="shared" si="302"/>
        <v>9.6224116930572548E-2</v>
      </c>
      <c r="R205" s="235">
        <f t="shared" si="303"/>
        <v>99</v>
      </c>
      <c r="S205" s="236">
        <f t="shared" si="304"/>
        <v>108.9</v>
      </c>
      <c r="T205" s="233">
        <f t="shared" si="305"/>
        <v>0.10000000000000006</v>
      </c>
      <c r="U205" s="254" t="s">
        <v>98</v>
      </c>
      <c r="V205" s="254" t="s">
        <v>333</v>
      </c>
      <c r="W205" s="226" t="s">
        <v>11</v>
      </c>
      <c r="X205" s="180"/>
      <c r="Y205" s="180"/>
      <c r="Z205" s="213"/>
      <c r="AA205" s="237" t="str">
        <f t="shared" si="306"/>
        <v>N/A</v>
      </c>
      <c r="AB205" s="214"/>
      <c r="AC205" s="180"/>
      <c r="AD205" s="227">
        <f t="shared" si="230"/>
        <v>99</v>
      </c>
      <c r="AE205" s="228">
        <f t="shared" si="231"/>
        <v>108.9</v>
      </c>
      <c r="AF205" s="229">
        <f t="shared" si="232"/>
        <v>0.10000000000000006</v>
      </c>
      <c r="AG205" s="254" t="s">
        <v>98</v>
      </c>
      <c r="AH205" s="254" t="s">
        <v>333</v>
      </c>
      <c r="AI205" s="226" t="s">
        <v>11</v>
      </c>
      <c r="AJ205" s="180"/>
      <c r="AK205" s="180"/>
      <c r="AL205" s="180"/>
      <c r="AM205" s="180"/>
      <c r="AN205" s="180"/>
      <c r="AO205" s="180"/>
      <c r="AP205" s="180"/>
      <c r="AQ205" s="180"/>
      <c r="AR205" s="180"/>
      <c r="AS205" s="180"/>
      <c r="AT205" s="180"/>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0"/>
      <c r="CF205" s="180"/>
      <c r="CG205" s="180"/>
    </row>
    <row r="206" spans="1:85" s="508" customFormat="1" ht="15" thickBot="1" x14ac:dyDescent="0.3">
      <c r="A206" s="310" t="s">
        <v>334</v>
      </c>
      <c r="B206" s="311"/>
      <c r="C206" s="534">
        <v>70</v>
      </c>
      <c r="D206" s="261">
        <v>75</v>
      </c>
      <c r="E206" s="262">
        <f t="shared" si="291"/>
        <v>7.1428571428571425E-2</v>
      </c>
      <c r="F206" s="313">
        <f t="shared" si="292"/>
        <v>75</v>
      </c>
      <c r="G206" s="264">
        <f t="shared" si="293"/>
        <v>77.3</v>
      </c>
      <c r="H206" s="262">
        <f t="shared" si="294"/>
        <v>3.066666666666663E-2</v>
      </c>
      <c r="I206" s="313">
        <f t="shared" si="295"/>
        <v>77.3</v>
      </c>
      <c r="J206" s="264">
        <f t="shared" si="296"/>
        <v>79.699999999999989</v>
      </c>
      <c r="K206" s="262">
        <f t="shared" si="297"/>
        <v>3.1047865459249566E-2</v>
      </c>
      <c r="L206" s="313">
        <f t="shared" si="298"/>
        <v>79.699999999999989</v>
      </c>
      <c r="M206" s="264">
        <f t="shared" si="299"/>
        <v>82.1</v>
      </c>
      <c r="N206" s="262">
        <f t="shared" si="300"/>
        <v>3.0112923462986274E-2</v>
      </c>
      <c r="O206" s="313">
        <f t="shared" si="301"/>
        <v>82.1</v>
      </c>
      <c r="P206" s="264">
        <v>90</v>
      </c>
      <c r="Q206" s="233">
        <f t="shared" si="302"/>
        <v>9.6224116930572548E-2</v>
      </c>
      <c r="R206" s="264">
        <f t="shared" si="303"/>
        <v>99</v>
      </c>
      <c r="S206" s="265">
        <f t="shared" si="304"/>
        <v>108.9</v>
      </c>
      <c r="T206" s="233">
        <f t="shared" si="305"/>
        <v>0.10000000000000006</v>
      </c>
      <c r="U206" s="266" t="s">
        <v>98</v>
      </c>
      <c r="V206" s="266" t="s">
        <v>333</v>
      </c>
      <c r="W206" s="314" t="s">
        <v>11</v>
      </c>
      <c r="X206" s="180"/>
      <c r="Y206" s="180"/>
      <c r="Z206" s="315"/>
      <c r="AA206" s="316" t="str">
        <f t="shared" si="306"/>
        <v>N/A</v>
      </c>
      <c r="AB206" s="317"/>
      <c r="AC206" s="180"/>
      <c r="AD206" s="318">
        <f t="shared" si="230"/>
        <v>99</v>
      </c>
      <c r="AE206" s="319">
        <f t="shared" si="231"/>
        <v>108.9</v>
      </c>
      <c r="AF206" s="320">
        <f t="shared" si="232"/>
        <v>0.10000000000000006</v>
      </c>
      <c r="AG206" s="266" t="s">
        <v>98</v>
      </c>
      <c r="AH206" s="266" t="s">
        <v>333</v>
      </c>
      <c r="AI206" s="314" t="s">
        <v>11</v>
      </c>
      <c r="AJ206" s="180"/>
      <c r="AK206" s="180"/>
      <c r="AL206" s="180"/>
      <c r="AM206" s="180"/>
      <c r="AN206" s="180"/>
      <c r="AO206" s="180"/>
      <c r="AP206" s="180"/>
      <c r="AQ206" s="180"/>
      <c r="AR206" s="180"/>
      <c r="AS206" s="180"/>
      <c r="AT206" s="180"/>
      <c r="AU206" s="180"/>
      <c r="AV206" s="180"/>
      <c r="AW206" s="180"/>
      <c r="AX206" s="180"/>
      <c r="AY206" s="180"/>
      <c r="AZ206" s="180"/>
      <c r="BA206" s="180"/>
      <c r="BB206" s="180"/>
      <c r="BC206" s="180"/>
      <c r="BD206" s="180"/>
      <c r="BE206" s="180"/>
      <c r="BF206" s="180"/>
      <c r="BG206" s="180"/>
      <c r="BH206" s="180"/>
      <c r="BI206" s="180"/>
      <c r="BJ206" s="180"/>
      <c r="BK206" s="180"/>
      <c r="BL206" s="180"/>
      <c r="BM206" s="180"/>
      <c r="BN206" s="180"/>
      <c r="BO206" s="180"/>
      <c r="BP206" s="180"/>
      <c r="BQ206" s="180"/>
      <c r="BR206" s="180"/>
      <c r="BS206" s="180"/>
      <c r="BT206" s="180"/>
      <c r="BU206" s="180"/>
      <c r="BV206" s="180"/>
      <c r="BW206" s="180"/>
      <c r="BX206" s="180"/>
      <c r="BY206" s="180"/>
      <c r="BZ206" s="180"/>
      <c r="CA206" s="180"/>
      <c r="CB206" s="180"/>
      <c r="CC206" s="180"/>
      <c r="CD206" s="180"/>
      <c r="CE206" s="180"/>
      <c r="CF206" s="180"/>
      <c r="CG206" s="180"/>
    </row>
    <row r="207" spans="1:85" s="508" customFormat="1" ht="15" thickBot="1" x14ac:dyDescent="0.3">
      <c r="A207" s="435"/>
      <c r="B207" s="540"/>
      <c r="C207" s="541"/>
      <c r="D207" s="437"/>
      <c r="E207" s="438"/>
      <c r="F207" s="542"/>
      <c r="G207" s="543"/>
      <c r="H207" s="438"/>
      <c r="I207" s="542"/>
      <c r="J207" s="543"/>
      <c r="K207" s="438"/>
      <c r="L207" s="542"/>
      <c r="M207" s="543"/>
      <c r="N207" s="438"/>
      <c r="O207" s="542"/>
      <c r="P207" s="543"/>
      <c r="Q207" s="543"/>
      <c r="R207" s="543"/>
      <c r="S207" s="544"/>
      <c r="T207" s="438"/>
      <c r="U207" s="440"/>
      <c r="V207" s="440"/>
      <c r="W207" s="440"/>
      <c r="X207" s="180"/>
      <c r="Y207" s="180"/>
      <c r="Z207" s="181"/>
      <c r="AA207" s="237"/>
      <c r="AB207" s="183"/>
      <c r="AC207" s="180"/>
      <c r="AD207" s="185"/>
      <c r="AE207" s="185"/>
      <c r="AF207" s="186"/>
      <c r="AG207" s="440"/>
      <c r="AH207" s="440"/>
      <c r="AI207" s="44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row>
    <row r="208" spans="1:85" s="508" customFormat="1" ht="60" x14ac:dyDescent="0.25">
      <c r="A208" s="537" t="s">
        <v>335</v>
      </c>
      <c r="B208" s="538"/>
      <c r="C208" s="280" t="s">
        <v>61</v>
      </c>
      <c r="D208" s="280" t="s">
        <v>62</v>
      </c>
      <c r="E208" s="281" t="s">
        <v>42</v>
      </c>
      <c r="F208" s="282" t="s">
        <v>63</v>
      </c>
      <c r="G208" s="282" t="s">
        <v>64</v>
      </c>
      <c r="H208" s="282" t="s">
        <v>4</v>
      </c>
      <c r="I208" s="282" t="s">
        <v>65</v>
      </c>
      <c r="J208" s="282" t="s">
        <v>66</v>
      </c>
      <c r="K208" s="282" t="s">
        <v>4</v>
      </c>
      <c r="L208" s="282" t="s">
        <v>67</v>
      </c>
      <c r="M208" s="282" t="s">
        <v>68</v>
      </c>
      <c r="N208" s="282" t="s">
        <v>4</v>
      </c>
      <c r="O208" s="282" t="s">
        <v>69</v>
      </c>
      <c r="P208" s="283" t="s">
        <v>91</v>
      </c>
      <c r="Q208" s="283" t="s">
        <v>4</v>
      </c>
      <c r="R208" s="283" t="s">
        <v>2</v>
      </c>
      <c r="S208" s="284" t="s">
        <v>72</v>
      </c>
      <c r="T208" s="283" t="s">
        <v>4</v>
      </c>
      <c r="U208" s="282" t="s">
        <v>73</v>
      </c>
      <c r="V208" s="282" t="s">
        <v>6</v>
      </c>
      <c r="W208" s="285" t="s">
        <v>7</v>
      </c>
      <c r="X208" s="180"/>
      <c r="Y208" s="180"/>
      <c r="Z208" s="286"/>
      <c r="AA208" s="287"/>
      <c r="AB208" s="288"/>
      <c r="AC208" s="180"/>
      <c r="AD208" s="202" t="s">
        <v>71</v>
      </c>
      <c r="AE208" s="203" t="s">
        <v>72</v>
      </c>
      <c r="AF208" s="204" t="s">
        <v>4</v>
      </c>
      <c r="AG208" s="202" t="s">
        <v>73</v>
      </c>
      <c r="AH208" s="202" t="s">
        <v>6</v>
      </c>
      <c r="AI208" s="205" t="s">
        <v>7</v>
      </c>
      <c r="AJ208" s="180"/>
      <c r="AK208" s="180"/>
      <c r="AL208" s="180"/>
      <c r="AM208" s="180"/>
      <c r="AN208" s="180"/>
      <c r="AO208" s="180"/>
      <c r="AP208" s="180"/>
      <c r="AQ208" s="180"/>
      <c r="AR208" s="180"/>
      <c r="AS208" s="180"/>
      <c r="AT208" s="180"/>
      <c r="AU208" s="180"/>
      <c r="AV208" s="180"/>
      <c r="AW208" s="180"/>
      <c r="AX208" s="180"/>
      <c r="AY208" s="180"/>
      <c r="AZ208" s="180"/>
      <c r="BA208" s="180"/>
      <c r="BB208" s="180"/>
      <c r="BC208" s="180"/>
      <c r="BD208" s="180"/>
      <c r="BE208" s="180"/>
      <c r="BF208" s="180"/>
      <c r="BG208" s="180"/>
      <c r="BH208" s="180"/>
      <c r="BI208" s="180"/>
      <c r="BJ208" s="180"/>
      <c r="BK208" s="180"/>
      <c r="BL208" s="180"/>
      <c r="BM208" s="180"/>
      <c r="BN208" s="180"/>
      <c r="BO208" s="180"/>
      <c r="BP208" s="180"/>
      <c r="BQ208" s="180"/>
      <c r="BR208" s="180"/>
      <c r="BS208" s="180"/>
      <c r="BT208" s="180"/>
      <c r="BU208" s="180"/>
      <c r="BV208" s="180"/>
      <c r="BW208" s="180"/>
      <c r="BX208" s="180"/>
      <c r="BY208" s="180"/>
      <c r="BZ208" s="180"/>
      <c r="CA208" s="180"/>
      <c r="CB208" s="180"/>
      <c r="CC208" s="180"/>
      <c r="CD208" s="180"/>
      <c r="CE208" s="180"/>
      <c r="CF208" s="180"/>
      <c r="CG208" s="180"/>
    </row>
    <row r="209" spans="1:85" s="508" customFormat="1" ht="29.25" x14ac:dyDescent="0.25">
      <c r="A209" s="545" t="s">
        <v>336</v>
      </c>
      <c r="B209" s="546"/>
      <c r="C209" s="513"/>
      <c r="D209" s="513"/>
      <c r="E209" s="547"/>
      <c r="F209" s="513"/>
      <c r="G209" s="513"/>
      <c r="H209" s="547"/>
      <c r="I209" s="513"/>
      <c r="J209" s="513"/>
      <c r="K209" s="547"/>
      <c r="L209" s="513"/>
      <c r="M209" s="513"/>
      <c r="N209" s="547"/>
      <c r="O209" s="513"/>
      <c r="P209" s="513"/>
      <c r="Q209" s="513"/>
      <c r="R209" s="513"/>
      <c r="S209" s="515"/>
      <c r="T209" s="547"/>
      <c r="U209" s="454"/>
      <c r="V209" s="454"/>
      <c r="W209" s="548"/>
      <c r="X209" s="180"/>
      <c r="Y209" s="180"/>
      <c r="Z209" s="213"/>
      <c r="AA209" s="237"/>
      <c r="AB209" s="214"/>
      <c r="AC209" s="180"/>
      <c r="AD209" s="227"/>
      <c r="AE209" s="228"/>
      <c r="AF209" s="229"/>
      <c r="AG209" s="454"/>
      <c r="AH209" s="454"/>
      <c r="AI209" s="548"/>
      <c r="AJ209" s="180"/>
      <c r="AK209" s="180"/>
      <c r="AL209" s="180"/>
      <c r="AM209" s="180"/>
      <c r="AN209" s="180"/>
      <c r="AO209" s="180"/>
      <c r="AP209" s="180"/>
      <c r="AQ209" s="180"/>
      <c r="AR209" s="180"/>
      <c r="AS209" s="180"/>
      <c r="AT209" s="180"/>
      <c r="AU209" s="180"/>
      <c r="AV209" s="180"/>
      <c r="AW209" s="180"/>
      <c r="AX209" s="180"/>
      <c r="AY209" s="180"/>
      <c r="AZ209" s="180"/>
      <c r="BA209" s="180"/>
      <c r="BB209" s="180"/>
      <c r="BC209" s="180"/>
      <c r="BD209" s="180"/>
      <c r="BE209" s="180"/>
      <c r="BF209" s="180"/>
      <c r="BG209" s="180"/>
      <c r="BH209" s="180"/>
      <c r="BI209" s="180"/>
      <c r="BJ209" s="180"/>
      <c r="BK209" s="180"/>
      <c r="BL209" s="180"/>
      <c r="BM209" s="180"/>
      <c r="BN209" s="180"/>
      <c r="BO209" s="180"/>
      <c r="BP209" s="180"/>
      <c r="BQ209" s="180"/>
      <c r="BR209" s="180"/>
      <c r="BS209" s="180"/>
      <c r="BT209" s="180"/>
      <c r="BU209" s="180"/>
      <c r="BV209" s="180"/>
      <c r="BW209" s="180"/>
      <c r="BX209" s="180"/>
      <c r="BY209" s="180"/>
      <c r="BZ209" s="180"/>
      <c r="CA209" s="180"/>
      <c r="CB209" s="180"/>
      <c r="CC209" s="180"/>
      <c r="CD209" s="180"/>
      <c r="CE209" s="180"/>
      <c r="CF209" s="180"/>
      <c r="CG209" s="180"/>
    </row>
    <row r="210" spans="1:85" s="508" customFormat="1" ht="15" x14ac:dyDescent="0.25">
      <c r="A210" s="549" t="s">
        <v>337</v>
      </c>
      <c r="B210" s="550" t="s">
        <v>338</v>
      </c>
      <c r="C210" s="513"/>
      <c r="D210" s="513"/>
      <c r="E210" s="547"/>
      <c r="F210" s="513"/>
      <c r="G210" s="513"/>
      <c r="H210" s="547"/>
      <c r="I210" s="513"/>
      <c r="J210" s="513"/>
      <c r="K210" s="547"/>
      <c r="L210" s="513"/>
      <c r="M210" s="513"/>
      <c r="N210" s="547"/>
      <c r="O210" s="513"/>
      <c r="P210" s="513"/>
      <c r="Q210" s="513"/>
      <c r="R210" s="513"/>
      <c r="S210" s="515"/>
      <c r="T210" s="547"/>
      <c r="U210" s="454"/>
      <c r="V210" s="454"/>
      <c r="W210" s="548"/>
      <c r="X210" s="180"/>
      <c r="Y210" s="180"/>
      <c r="Z210" s="213"/>
      <c r="AA210" s="237"/>
      <c r="AB210" s="214"/>
      <c r="AC210" s="180"/>
      <c r="AD210" s="227"/>
      <c r="AE210" s="228"/>
      <c r="AF210" s="229"/>
      <c r="AG210" s="454"/>
      <c r="AH210" s="454"/>
      <c r="AI210" s="548"/>
      <c r="AJ210" s="180"/>
      <c r="AK210" s="180"/>
      <c r="AL210" s="180"/>
      <c r="AM210" s="180"/>
      <c r="AN210" s="180"/>
      <c r="AO210" s="180"/>
      <c r="AP210" s="180"/>
      <c r="AQ210" s="180"/>
      <c r="AR210" s="180"/>
      <c r="AS210" s="180"/>
      <c r="AT210" s="180"/>
      <c r="AU210" s="180"/>
      <c r="AV210" s="180"/>
      <c r="AW210" s="180"/>
      <c r="AX210" s="180"/>
      <c r="AY210" s="180"/>
      <c r="AZ210" s="180"/>
      <c r="BA210" s="180"/>
      <c r="BB210" s="180"/>
      <c r="BC210" s="180"/>
      <c r="BD210" s="180"/>
      <c r="BE210" s="180"/>
      <c r="BF210" s="180"/>
      <c r="BG210" s="180"/>
      <c r="BH210" s="180"/>
      <c r="BI210" s="180"/>
      <c r="BJ210" s="180"/>
      <c r="BK210" s="180"/>
      <c r="BL210" s="180"/>
      <c r="BM210" s="180"/>
      <c r="BN210" s="180"/>
      <c r="BO210" s="180"/>
      <c r="BP210" s="180"/>
      <c r="BQ210" s="180"/>
      <c r="BR210" s="180"/>
      <c r="BS210" s="180"/>
      <c r="BT210" s="180"/>
      <c r="BU210" s="180"/>
      <c r="BV210" s="180"/>
      <c r="BW210" s="180"/>
      <c r="BX210" s="180"/>
      <c r="BY210" s="180"/>
      <c r="BZ210" s="180"/>
      <c r="CA210" s="180"/>
      <c r="CB210" s="180"/>
      <c r="CC210" s="180"/>
      <c r="CD210" s="180"/>
      <c r="CE210" s="180"/>
      <c r="CF210" s="180"/>
      <c r="CG210" s="180"/>
    </row>
    <row r="211" spans="1:85" s="508" customFormat="1" x14ac:dyDescent="0.25">
      <c r="A211" s="250" t="s">
        <v>339</v>
      </c>
      <c r="B211" s="292" t="s">
        <v>340</v>
      </c>
      <c r="C211" s="291">
        <v>25</v>
      </c>
      <c r="D211" s="232">
        <v>27.5</v>
      </c>
      <c r="E211" s="233">
        <f t="shared" ref="E211:E214" si="307">+(D211-C211)/C211</f>
        <v>0.1</v>
      </c>
      <c r="F211" s="234">
        <f t="shared" ref="F211:F214" si="308">D211</f>
        <v>27.5</v>
      </c>
      <c r="G211" s="235">
        <f t="shared" ref="G211:G228" si="309">ROUNDUP(F211*1.03,1)</f>
        <v>28.400000000000002</v>
      </c>
      <c r="H211" s="233">
        <f t="shared" ref="H211:H214" si="310">+(G211-F211)/F211</f>
        <v>3.2727272727272806E-2</v>
      </c>
      <c r="I211" s="234">
        <f t="shared" ref="I211:I214" si="311">G211</f>
        <v>28.400000000000002</v>
      </c>
      <c r="J211" s="235">
        <f t="shared" ref="J211:J214" si="312">ROUNDUP(I211*1.03,1)</f>
        <v>29.3</v>
      </c>
      <c r="K211" s="233">
        <f t="shared" ref="K211:K214" si="313">+(J211-I211)/I211</f>
        <v>3.1690140845070373E-2</v>
      </c>
      <c r="L211" s="234">
        <f t="shared" ref="L211:L214" si="314">J211</f>
        <v>29.3</v>
      </c>
      <c r="M211" s="235">
        <f t="shared" ref="M211:M213" si="315">ROUNDUP(L211*1.03,1)</f>
        <v>30.200000000000003</v>
      </c>
      <c r="N211" s="233">
        <f t="shared" ref="N211:N214" si="316">+(M211-L211)/L211</f>
        <v>3.0716723549488126E-2</v>
      </c>
      <c r="O211" s="234">
        <f t="shared" ref="O211:O214" si="317">M211</f>
        <v>30.200000000000003</v>
      </c>
      <c r="P211" s="235">
        <v>33.299999999999997</v>
      </c>
      <c r="Q211" s="233">
        <f t="shared" ref="Q211:Q228" si="318">+(P211-O211)/O211</f>
        <v>0.10264900662251636</v>
      </c>
      <c r="R211" s="235">
        <f>ROUNDUP(P211*1.1,1)</f>
        <v>36.700000000000003</v>
      </c>
      <c r="S211" s="236">
        <f t="shared" ref="S211:S218" si="319">ROUNDUP(R211*1.1,1)</f>
        <v>40.4</v>
      </c>
      <c r="T211" s="233">
        <f t="shared" ref="T211:T214" si="320">+(S211-R211)/R211</f>
        <v>0.10081743869209797</v>
      </c>
      <c r="U211" s="254" t="s">
        <v>98</v>
      </c>
      <c r="V211" s="254" t="s">
        <v>341</v>
      </c>
      <c r="W211" s="226" t="s">
        <v>11</v>
      </c>
      <c r="X211" s="180"/>
      <c r="Y211" s="180"/>
      <c r="Z211" s="213">
        <v>47.710000000000008</v>
      </c>
      <c r="AA211" s="237">
        <f>IF(Z211=0,"N/A",(Z211-R211)/R211)</f>
        <v>0.3000000000000001</v>
      </c>
      <c r="AB211" s="214" t="s">
        <v>342</v>
      </c>
      <c r="AC211" s="180"/>
      <c r="AD211" s="227">
        <f t="shared" ref="AD211:AD256" si="321">R211</f>
        <v>36.700000000000003</v>
      </c>
      <c r="AE211" s="228">
        <f t="shared" ref="AE211:AE256" si="322">IF(Z211=0,S211,Z211)</f>
        <v>47.710000000000008</v>
      </c>
      <c r="AF211" s="229">
        <f t="shared" ref="AF211:AF256" si="323">IF(AA211="N/A",T211,AA211)</f>
        <v>0.3000000000000001</v>
      </c>
      <c r="AG211" s="254" t="s">
        <v>98</v>
      </c>
      <c r="AH211" s="254" t="s">
        <v>341</v>
      </c>
      <c r="AI211" s="226" t="s">
        <v>11</v>
      </c>
      <c r="AJ211" s="180"/>
      <c r="AK211" s="180"/>
      <c r="AL211" s="180"/>
      <c r="AM211" s="180"/>
      <c r="AN211" s="180"/>
      <c r="AO211" s="180"/>
      <c r="AP211" s="180"/>
      <c r="AQ211" s="180"/>
      <c r="AR211" s="180"/>
      <c r="AS211" s="180"/>
      <c r="AT211" s="180"/>
      <c r="AU211" s="180"/>
      <c r="AV211" s="180"/>
      <c r="AW211" s="180"/>
      <c r="AX211" s="180"/>
      <c r="AY211" s="180"/>
      <c r="AZ211" s="180"/>
      <c r="BA211" s="180"/>
      <c r="BB211" s="180"/>
      <c r="BC211" s="180"/>
      <c r="BD211" s="180"/>
      <c r="BE211" s="180"/>
      <c r="BF211" s="180"/>
      <c r="BG211" s="180"/>
      <c r="BH211" s="180"/>
      <c r="BI211" s="180"/>
      <c r="BJ211" s="180"/>
      <c r="BK211" s="180"/>
      <c r="BL211" s="180"/>
      <c r="BM211" s="180"/>
      <c r="BN211" s="180"/>
      <c r="BO211" s="180"/>
      <c r="BP211" s="180"/>
      <c r="BQ211" s="180"/>
      <c r="BR211" s="180"/>
      <c r="BS211" s="180"/>
      <c r="BT211" s="180"/>
      <c r="BU211" s="180"/>
      <c r="BV211" s="180"/>
      <c r="BW211" s="180"/>
      <c r="BX211" s="180"/>
      <c r="BY211" s="180"/>
      <c r="BZ211" s="180"/>
      <c r="CA211" s="180"/>
      <c r="CB211" s="180"/>
      <c r="CC211" s="180"/>
      <c r="CD211" s="180"/>
      <c r="CE211" s="180"/>
      <c r="CF211" s="180"/>
      <c r="CG211" s="180"/>
    </row>
    <row r="212" spans="1:85" s="508" customFormat="1" x14ac:dyDescent="0.25">
      <c r="A212" s="250" t="s">
        <v>343</v>
      </c>
      <c r="B212" s="292" t="s">
        <v>344</v>
      </c>
      <c r="C212" s="551">
        <v>30</v>
      </c>
      <c r="D212" s="232">
        <v>33</v>
      </c>
      <c r="E212" s="233">
        <f t="shared" si="307"/>
        <v>0.1</v>
      </c>
      <c r="F212" s="234">
        <f t="shared" si="308"/>
        <v>33</v>
      </c>
      <c r="G212" s="235">
        <f t="shared" si="309"/>
        <v>34</v>
      </c>
      <c r="H212" s="233">
        <f t="shared" si="310"/>
        <v>3.0303030303030304E-2</v>
      </c>
      <c r="I212" s="234">
        <f t="shared" si="311"/>
        <v>34</v>
      </c>
      <c r="J212" s="235">
        <f t="shared" si="312"/>
        <v>35.1</v>
      </c>
      <c r="K212" s="233">
        <f t="shared" si="313"/>
        <v>3.2352941176470633E-2</v>
      </c>
      <c r="L212" s="234">
        <f t="shared" si="314"/>
        <v>35.1</v>
      </c>
      <c r="M212" s="235">
        <v>118</v>
      </c>
      <c r="N212" s="233">
        <f t="shared" si="316"/>
        <v>2.3618233618233617</v>
      </c>
      <c r="O212" s="234">
        <f t="shared" si="317"/>
        <v>118</v>
      </c>
      <c r="P212" s="235">
        <v>130</v>
      </c>
      <c r="Q212" s="233">
        <f t="shared" si="318"/>
        <v>0.10169491525423729</v>
      </c>
      <c r="R212" s="235">
        <f>ROUNDUP(P212*1.1,1)</f>
        <v>143</v>
      </c>
      <c r="S212" s="236">
        <f t="shared" si="319"/>
        <v>157.30000000000001</v>
      </c>
      <c r="T212" s="233">
        <f t="shared" si="320"/>
        <v>0.10000000000000007</v>
      </c>
      <c r="U212" s="254" t="s">
        <v>98</v>
      </c>
      <c r="V212" s="254"/>
      <c r="W212" s="226" t="s">
        <v>11</v>
      </c>
      <c r="X212" s="180"/>
      <c r="Y212" s="180"/>
      <c r="Z212" s="213">
        <v>185.9</v>
      </c>
      <c r="AA212" s="237">
        <f>IF(Z212=0,"N/A",(Z212-R212)/R212)</f>
        <v>0.30000000000000004</v>
      </c>
      <c r="AB212" s="214" t="s">
        <v>342</v>
      </c>
      <c r="AC212" s="180"/>
      <c r="AD212" s="227">
        <f t="shared" si="321"/>
        <v>143</v>
      </c>
      <c r="AE212" s="228">
        <f t="shared" si="322"/>
        <v>185.9</v>
      </c>
      <c r="AF212" s="229">
        <f t="shared" si="323"/>
        <v>0.30000000000000004</v>
      </c>
      <c r="AG212" s="254" t="s">
        <v>98</v>
      </c>
      <c r="AH212" s="254"/>
      <c r="AI212" s="226" t="s">
        <v>11</v>
      </c>
      <c r="AJ212" s="180"/>
      <c r="AK212" s="180"/>
      <c r="AL212" s="180"/>
      <c r="AM212" s="180"/>
      <c r="AN212" s="180"/>
      <c r="AO212" s="180"/>
      <c r="AP212" s="180"/>
      <c r="AQ212" s="180"/>
      <c r="AR212" s="180"/>
      <c r="AS212" s="180"/>
      <c r="AT212" s="180"/>
      <c r="AU212" s="180"/>
      <c r="AV212" s="180"/>
      <c r="AW212" s="180"/>
      <c r="AX212" s="180"/>
      <c r="AY212" s="180"/>
      <c r="AZ212" s="180"/>
      <c r="BA212" s="180"/>
      <c r="BB212" s="180"/>
      <c r="BC212" s="180"/>
      <c r="BD212" s="180"/>
      <c r="BE212" s="180"/>
      <c r="BF212" s="180"/>
      <c r="BG212" s="180"/>
      <c r="BH212" s="180"/>
      <c r="BI212" s="180"/>
      <c r="BJ212" s="180"/>
      <c r="BK212" s="180"/>
      <c r="BL212" s="180"/>
      <c r="BM212" s="180"/>
      <c r="BN212" s="180"/>
      <c r="BO212" s="180"/>
      <c r="BP212" s="180"/>
      <c r="BQ212" s="180"/>
      <c r="BR212" s="180"/>
      <c r="BS212" s="180"/>
      <c r="BT212" s="180"/>
      <c r="BU212" s="180"/>
      <c r="BV212" s="180"/>
      <c r="BW212" s="180"/>
      <c r="BX212" s="180"/>
      <c r="BY212" s="180"/>
      <c r="BZ212" s="180"/>
      <c r="CA212" s="180"/>
      <c r="CB212" s="180"/>
      <c r="CC212" s="180"/>
      <c r="CD212" s="180"/>
      <c r="CE212" s="180"/>
      <c r="CF212" s="180"/>
      <c r="CG212" s="180"/>
    </row>
    <row r="213" spans="1:85" s="508" customFormat="1" x14ac:dyDescent="0.25">
      <c r="A213" s="250" t="s">
        <v>345</v>
      </c>
      <c r="B213" s="292" t="s">
        <v>344</v>
      </c>
      <c r="C213" s="551">
        <v>150</v>
      </c>
      <c r="D213" s="232">
        <v>150</v>
      </c>
      <c r="E213" s="233">
        <f t="shared" si="307"/>
        <v>0</v>
      </c>
      <c r="F213" s="234">
        <f t="shared" si="308"/>
        <v>150</v>
      </c>
      <c r="G213" s="235">
        <f t="shared" si="309"/>
        <v>154.5</v>
      </c>
      <c r="H213" s="233">
        <f t="shared" si="310"/>
        <v>0.03</v>
      </c>
      <c r="I213" s="234">
        <f t="shared" si="311"/>
        <v>154.5</v>
      </c>
      <c r="J213" s="235">
        <f t="shared" si="312"/>
        <v>159.19999999999999</v>
      </c>
      <c r="K213" s="233">
        <f t="shared" si="313"/>
        <v>3.0420711974109959E-2</v>
      </c>
      <c r="L213" s="234">
        <f t="shared" si="314"/>
        <v>159.19999999999999</v>
      </c>
      <c r="M213" s="235">
        <f t="shared" si="315"/>
        <v>164</v>
      </c>
      <c r="N213" s="233">
        <f t="shared" si="316"/>
        <v>3.0150753768844296E-2</v>
      </c>
      <c r="O213" s="234">
        <f t="shared" si="317"/>
        <v>164</v>
      </c>
      <c r="P213" s="235">
        <v>180</v>
      </c>
      <c r="Q213" s="233">
        <f t="shared" si="318"/>
        <v>9.7560975609756101E-2</v>
      </c>
      <c r="R213" s="235">
        <f>ROUNDUP(P213*1.1,1)</f>
        <v>198</v>
      </c>
      <c r="S213" s="236">
        <f t="shared" si="319"/>
        <v>217.8</v>
      </c>
      <c r="T213" s="233">
        <f t="shared" si="320"/>
        <v>0.10000000000000006</v>
      </c>
      <c r="U213" s="254" t="s">
        <v>98</v>
      </c>
      <c r="V213" s="254"/>
      <c r="W213" s="226" t="s">
        <v>11</v>
      </c>
      <c r="X213" s="180"/>
      <c r="Y213" s="180"/>
      <c r="Z213" s="213">
        <v>257.40000000000003</v>
      </c>
      <c r="AA213" s="237">
        <f>IF(Z213=0,"N/A",(Z213-R213)/R213)</f>
        <v>0.30000000000000016</v>
      </c>
      <c r="AB213" s="214" t="s">
        <v>342</v>
      </c>
      <c r="AC213" s="180"/>
      <c r="AD213" s="227">
        <f t="shared" si="321"/>
        <v>198</v>
      </c>
      <c r="AE213" s="228">
        <f t="shared" si="322"/>
        <v>257.40000000000003</v>
      </c>
      <c r="AF213" s="229">
        <f t="shared" si="323"/>
        <v>0.30000000000000016</v>
      </c>
      <c r="AG213" s="254" t="s">
        <v>98</v>
      </c>
      <c r="AH213" s="254"/>
      <c r="AI213" s="226" t="s">
        <v>11</v>
      </c>
      <c r="AJ213" s="180"/>
      <c r="AK213" s="180"/>
      <c r="AL213" s="180"/>
      <c r="AM213" s="180"/>
      <c r="AN213" s="180"/>
      <c r="AO213" s="180"/>
      <c r="AP213" s="180"/>
      <c r="AQ213" s="180"/>
      <c r="AR213" s="180"/>
      <c r="AS213" s="180"/>
      <c r="AT213" s="180"/>
      <c r="AU213" s="180"/>
      <c r="AV213" s="180"/>
      <c r="AW213" s="180"/>
      <c r="AX213" s="180"/>
      <c r="AY213" s="180"/>
      <c r="AZ213" s="180"/>
      <c r="BA213" s="180"/>
      <c r="BB213" s="180"/>
      <c r="BC213" s="180"/>
      <c r="BD213" s="180"/>
      <c r="BE213" s="180"/>
      <c r="BF213" s="180"/>
      <c r="BG213" s="180"/>
      <c r="BH213" s="180"/>
      <c r="BI213" s="180"/>
      <c r="BJ213" s="180"/>
      <c r="BK213" s="180"/>
      <c r="BL213" s="180"/>
      <c r="BM213" s="180"/>
      <c r="BN213" s="180"/>
      <c r="BO213" s="180"/>
      <c r="BP213" s="180"/>
      <c r="BQ213" s="180"/>
      <c r="BR213" s="180"/>
      <c r="BS213" s="180"/>
      <c r="BT213" s="180"/>
      <c r="BU213" s="180"/>
      <c r="BV213" s="180"/>
      <c r="BW213" s="180"/>
      <c r="BX213" s="180"/>
      <c r="BY213" s="180"/>
      <c r="BZ213" s="180"/>
      <c r="CA213" s="180"/>
      <c r="CB213" s="180"/>
      <c r="CC213" s="180"/>
      <c r="CD213" s="180"/>
      <c r="CE213" s="180"/>
      <c r="CF213" s="180"/>
      <c r="CG213" s="180"/>
    </row>
    <row r="214" spans="1:85" s="508" customFormat="1" x14ac:dyDescent="0.25">
      <c r="A214" s="250" t="s">
        <v>346</v>
      </c>
      <c r="B214" s="292" t="s">
        <v>347</v>
      </c>
      <c r="C214" s="291">
        <v>80</v>
      </c>
      <c r="D214" s="232">
        <v>80</v>
      </c>
      <c r="E214" s="233">
        <f t="shared" si="307"/>
        <v>0</v>
      </c>
      <c r="F214" s="234">
        <f t="shared" si="308"/>
        <v>80</v>
      </c>
      <c r="G214" s="235">
        <f t="shared" si="309"/>
        <v>82.4</v>
      </c>
      <c r="H214" s="233">
        <f t="shared" si="310"/>
        <v>3.0000000000000072E-2</v>
      </c>
      <c r="I214" s="234">
        <f t="shared" si="311"/>
        <v>82.4</v>
      </c>
      <c r="J214" s="235">
        <f t="shared" si="312"/>
        <v>84.899999999999991</v>
      </c>
      <c r="K214" s="233">
        <f t="shared" si="313"/>
        <v>3.0339805825242545E-2</v>
      </c>
      <c r="L214" s="234">
        <f t="shared" si="314"/>
        <v>84.899999999999991</v>
      </c>
      <c r="M214" s="235">
        <v>143</v>
      </c>
      <c r="N214" s="233">
        <f t="shared" si="316"/>
        <v>0.68433451118963506</v>
      </c>
      <c r="O214" s="234">
        <f t="shared" si="317"/>
        <v>143</v>
      </c>
      <c r="P214" s="235">
        <v>157</v>
      </c>
      <c r="Q214" s="233">
        <f t="shared" si="318"/>
        <v>9.7902097902097904E-2</v>
      </c>
      <c r="R214" s="235">
        <f>ROUNDUP(P214*1.1,1)</f>
        <v>172.7</v>
      </c>
      <c r="S214" s="236">
        <f t="shared" si="319"/>
        <v>190</v>
      </c>
      <c r="T214" s="233">
        <f t="shared" si="320"/>
        <v>0.10017371163867986</v>
      </c>
      <c r="U214" s="254" t="s">
        <v>98</v>
      </c>
      <c r="V214" s="254" t="s">
        <v>348</v>
      </c>
      <c r="W214" s="226" t="s">
        <v>11</v>
      </c>
      <c r="X214" s="180"/>
      <c r="Y214" s="180"/>
      <c r="Z214" s="213">
        <v>224.51</v>
      </c>
      <c r="AA214" s="237">
        <f>IF(Z214=0,"N/A",(Z214-R214)/R214)</f>
        <v>0.30000000000000004</v>
      </c>
      <c r="AB214" s="214" t="s">
        <v>342</v>
      </c>
      <c r="AC214" s="180"/>
      <c r="AD214" s="227">
        <f t="shared" si="321"/>
        <v>172.7</v>
      </c>
      <c r="AE214" s="228">
        <f t="shared" si="322"/>
        <v>224.51</v>
      </c>
      <c r="AF214" s="229">
        <f t="shared" si="323"/>
        <v>0.30000000000000004</v>
      </c>
      <c r="AG214" s="254" t="s">
        <v>98</v>
      </c>
      <c r="AH214" s="254" t="s">
        <v>348</v>
      </c>
      <c r="AI214" s="226" t="s">
        <v>11</v>
      </c>
      <c r="AJ214" s="180"/>
      <c r="AK214" s="180"/>
      <c r="AL214" s="180"/>
      <c r="AM214" s="180"/>
      <c r="AN214" s="180"/>
      <c r="AO214" s="180"/>
      <c r="AP214" s="180"/>
      <c r="AQ214" s="180"/>
      <c r="AR214" s="180"/>
      <c r="AS214" s="180"/>
      <c r="AT214" s="180"/>
      <c r="AU214" s="180"/>
      <c r="AV214" s="180"/>
      <c r="AW214" s="180"/>
      <c r="AX214" s="180"/>
      <c r="AY214" s="180"/>
      <c r="AZ214" s="180"/>
      <c r="BA214" s="180"/>
      <c r="BB214" s="180"/>
      <c r="BC214" s="180"/>
      <c r="BD214" s="180"/>
      <c r="BE214" s="180"/>
      <c r="BF214" s="180"/>
      <c r="BG214" s="180"/>
      <c r="BH214" s="180"/>
      <c r="BI214" s="180"/>
      <c r="BJ214" s="180"/>
      <c r="BK214" s="180"/>
      <c r="BL214" s="180"/>
      <c r="BM214" s="180"/>
      <c r="BN214" s="180"/>
      <c r="BO214" s="180"/>
      <c r="BP214" s="180"/>
      <c r="BQ214" s="180"/>
      <c r="BR214" s="180"/>
      <c r="BS214" s="180"/>
      <c r="BT214" s="180"/>
      <c r="BU214" s="180"/>
      <c r="BV214" s="180"/>
      <c r="BW214" s="180"/>
      <c r="BX214" s="180"/>
      <c r="BY214" s="180"/>
      <c r="BZ214" s="180"/>
      <c r="CA214" s="180"/>
      <c r="CB214" s="180"/>
      <c r="CC214" s="180"/>
      <c r="CD214" s="180"/>
      <c r="CE214" s="180"/>
      <c r="CF214" s="180"/>
      <c r="CG214" s="180"/>
    </row>
    <row r="215" spans="1:85" s="553" customFormat="1" ht="28.5" x14ac:dyDescent="0.25">
      <c r="A215" s="525" t="s">
        <v>349</v>
      </c>
      <c r="B215" s="292" t="s">
        <v>350</v>
      </c>
      <c r="C215" s="291"/>
      <c r="D215" s="232"/>
      <c r="E215" s="300"/>
      <c r="F215" s="552"/>
      <c r="G215" s="235"/>
      <c r="H215" s="300"/>
      <c r="I215" s="552"/>
      <c r="J215" s="235"/>
      <c r="K215" s="300"/>
      <c r="L215" s="552"/>
      <c r="M215" s="235"/>
      <c r="N215" s="300"/>
      <c r="O215" s="552"/>
      <c r="P215" s="235"/>
      <c r="Q215" s="233"/>
      <c r="R215" s="235"/>
      <c r="S215" s="236"/>
      <c r="T215" s="300"/>
      <c r="U215" s="254"/>
      <c r="V215" s="254"/>
      <c r="W215" s="307"/>
      <c r="X215" s="180"/>
      <c r="Y215" s="180"/>
      <c r="Z215" s="213"/>
      <c r="AA215" s="237"/>
      <c r="AB215" s="214"/>
      <c r="AC215" s="180"/>
      <c r="AD215" s="227"/>
      <c r="AE215" s="228"/>
      <c r="AF215" s="229"/>
      <c r="AG215" s="254"/>
      <c r="AH215" s="254"/>
      <c r="AI215" s="307"/>
      <c r="AJ215" s="180"/>
      <c r="AK215" s="180"/>
      <c r="AL215" s="180"/>
      <c r="AM215" s="180"/>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0"/>
      <c r="BR215" s="180"/>
      <c r="BS215" s="180"/>
      <c r="BT215" s="180"/>
      <c r="BU215" s="180"/>
      <c r="BV215" s="180"/>
      <c r="BW215" s="180"/>
      <c r="BX215" s="180"/>
      <c r="BY215" s="180"/>
      <c r="BZ215" s="180"/>
      <c r="CA215" s="180"/>
      <c r="CB215" s="180"/>
      <c r="CC215" s="180"/>
      <c r="CD215" s="180"/>
      <c r="CE215" s="180"/>
      <c r="CF215" s="180"/>
      <c r="CG215" s="180"/>
    </row>
    <row r="216" spans="1:85" s="553" customFormat="1" ht="28.5" x14ac:dyDescent="0.25">
      <c r="A216" s="529"/>
      <c r="B216" s="254" t="s">
        <v>351</v>
      </c>
      <c r="C216" s="291">
        <v>100</v>
      </c>
      <c r="D216" s="232">
        <v>105</v>
      </c>
      <c r="E216" s="233">
        <f t="shared" ref="E216:E218" si="324">+(D216-C216)/C216</f>
        <v>0.05</v>
      </c>
      <c r="F216" s="234">
        <f t="shared" ref="F216:F218" si="325">D216</f>
        <v>105</v>
      </c>
      <c r="G216" s="235">
        <f t="shared" si="309"/>
        <v>108.19999999999999</v>
      </c>
      <c r="H216" s="233">
        <f t="shared" ref="H216:H218" si="326">+(G216-F216)/F216</f>
        <v>3.0476190476190369E-2</v>
      </c>
      <c r="I216" s="234">
        <f t="shared" ref="I216:I218" si="327">G216</f>
        <v>108.19999999999999</v>
      </c>
      <c r="J216" s="235">
        <f t="shared" ref="J216:J218" si="328">ROUNDUP(I216*1.03,1)</f>
        <v>111.5</v>
      </c>
      <c r="K216" s="233">
        <f t="shared" ref="K216:K218" si="329">+(J216-I216)/I216</f>
        <v>3.0499075785582364E-2</v>
      </c>
      <c r="L216" s="234">
        <f t="shared" ref="L216:L218" si="330">J216</f>
        <v>111.5</v>
      </c>
      <c r="M216" s="235">
        <v>117</v>
      </c>
      <c r="N216" s="233">
        <f t="shared" ref="N216:N218" si="331">+(M216-L216)/L216</f>
        <v>4.9327354260089683E-2</v>
      </c>
      <c r="O216" s="234">
        <f t="shared" ref="O216:O218" si="332">M216</f>
        <v>117</v>
      </c>
      <c r="P216" s="235">
        <v>129</v>
      </c>
      <c r="Q216" s="233">
        <f t="shared" si="318"/>
        <v>0.10256410256410256</v>
      </c>
      <c r="R216" s="235">
        <f>ROUNDUP(P216*1.1,1)</f>
        <v>141.9</v>
      </c>
      <c r="S216" s="236">
        <f t="shared" si="319"/>
        <v>156.1</v>
      </c>
      <c r="T216" s="233">
        <f t="shared" ref="T216:T218" si="333">+(S216-R216)/R216</f>
        <v>0.10007047216349534</v>
      </c>
      <c r="U216" s="254" t="s">
        <v>98</v>
      </c>
      <c r="V216" s="254" t="s">
        <v>352</v>
      </c>
      <c r="W216" s="226" t="s">
        <v>11</v>
      </c>
      <c r="X216" s="180"/>
      <c r="Y216" s="180"/>
      <c r="Z216" s="213">
        <v>184.47000000000003</v>
      </c>
      <c r="AA216" s="237">
        <f>IF(Z216=0,"N/A",(Z216-R216)/R216)</f>
        <v>0.30000000000000016</v>
      </c>
      <c r="AB216" s="214" t="s">
        <v>342</v>
      </c>
      <c r="AC216" s="180"/>
      <c r="AD216" s="227">
        <f t="shared" si="321"/>
        <v>141.9</v>
      </c>
      <c r="AE216" s="228">
        <f t="shared" si="322"/>
        <v>184.47000000000003</v>
      </c>
      <c r="AF216" s="229">
        <f t="shared" si="323"/>
        <v>0.30000000000000016</v>
      </c>
      <c r="AG216" s="254" t="s">
        <v>98</v>
      </c>
      <c r="AH216" s="254" t="s">
        <v>352</v>
      </c>
      <c r="AI216" s="226" t="s">
        <v>11</v>
      </c>
      <c r="AJ216" s="180"/>
      <c r="AK216" s="180"/>
      <c r="AL216" s="180"/>
      <c r="AM216" s="180"/>
      <c r="AN216" s="180"/>
      <c r="AO216" s="180"/>
      <c r="AP216" s="180"/>
      <c r="AQ216" s="180"/>
      <c r="AR216" s="180"/>
      <c r="AS216" s="180"/>
      <c r="AT216" s="180"/>
      <c r="AU216" s="180"/>
      <c r="AV216" s="180"/>
      <c r="AW216" s="180"/>
      <c r="AX216" s="180"/>
      <c r="AY216" s="180"/>
      <c r="AZ216" s="180"/>
      <c r="BA216" s="180"/>
      <c r="BB216" s="180"/>
      <c r="BC216" s="180"/>
      <c r="BD216" s="180"/>
      <c r="BE216" s="180"/>
      <c r="BF216" s="180"/>
      <c r="BG216" s="180"/>
      <c r="BH216" s="180"/>
      <c r="BI216" s="180"/>
      <c r="BJ216" s="180"/>
      <c r="BK216" s="180"/>
      <c r="BL216" s="180"/>
      <c r="BM216" s="180"/>
      <c r="BN216" s="180"/>
      <c r="BO216" s="180"/>
      <c r="BP216" s="180"/>
      <c r="BQ216" s="180"/>
      <c r="BR216" s="180"/>
      <c r="BS216" s="180"/>
      <c r="BT216" s="180"/>
      <c r="BU216" s="180"/>
      <c r="BV216" s="180"/>
      <c r="BW216" s="180"/>
      <c r="BX216" s="180"/>
      <c r="BY216" s="180"/>
      <c r="BZ216" s="180"/>
      <c r="CA216" s="180"/>
      <c r="CB216" s="180"/>
      <c r="CC216" s="180"/>
      <c r="CD216" s="180"/>
      <c r="CE216" s="180"/>
      <c r="CF216" s="180"/>
      <c r="CG216" s="180"/>
    </row>
    <row r="217" spans="1:85" s="553" customFormat="1" ht="42.75" x14ac:dyDescent="0.25">
      <c r="A217" s="530"/>
      <c r="B217" s="254" t="s">
        <v>353</v>
      </c>
      <c r="C217" s="291">
        <v>70</v>
      </c>
      <c r="D217" s="232">
        <v>72.5</v>
      </c>
      <c r="E217" s="233">
        <f t="shared" si="324"/>
        <v>3.5714285714285712E-2</v>
      </c>
      <c r="F217" s="234">
        <f t="shared" si="325"/>
        <v>72.5</v>
      </c>
      <c r="G217" s="235">
        <f t="shared" si="309"/>
        <v>74.699999999999989</v>
      </c>
      <c r="H217" s="233">
        <f t="shared" si="326"/>
        <v>3.0344827586206741E-2</v>
      </c>
      <c r="I217" s="234">
        <f t="shared" si="327"/>
        <v>74.699999999999989</v>
      </c>
      <c r="J217" s="235">
        <f t="shared" si="328"/>
        <v>77</v>
      </c>
      <c r="K217" s="233">
        <f t="shared" si="329"/>
        <v>3.0789825970549019E-2</v>
      </c>
      <c r="L217" s="234">
        <f t="shared" si="330"/>
        <v>77</v>
      </c>
      <c r="M217" s="235">
        <v>80</v>
      </c>
      <c r="N217" s="233">
        <f t="shared" si="331"/>
        <v>3.896103896103896E-2</v>
      </c>
      <c r="O217" s="234">
        <f t="shared" si="332"/>
        <v>80</v>
      </c>
      <c r="P217" s="235">
        <v>88</v>
      </c>
      <c r="Q217" s="233">
        <f t="shared" si="318"/>
        <v>0.1</v>
      </c>
      <c r="R217" s="235">
        <f>ROUNDUP(P217*1.1,1)</f>
        <v>96.8</v>
      </c>
      <c r="S217" s="236">
        <f t="shared" si="319"/>
        <v>106.5</v>
      </c>
      <c r="T217" s="233">
        <f t="shared" si="333"/>
        <v>0.10020661157024796</v>
      </c>
      <c r="U217" s="254" t="s">
        <v>98</v>
      </c>
      <c r="V217" s="254" t="s">
        <v>352</v>
      </c>
      <c r="W217" s="226" t="s">
        <v>11</v>
      </c>
      <c r="X217" s="180"/>
      <c r="Y217" s="180"/>
      <c r="Z217" s="213">
        <v>125.84</v>
      </c>
      <c r="AA217" s="237">
        <f>IF(Z217=0,"N/A",(Z217-R217)/R217)</f>
        <v>0.3000000000000001</v>
      </c>
      <c r="AB217" s="214" t="s">
        <v>342</v>
      </c>
      <c r="AC217" s="180"/>
      <c r="AD217" s="227">
        <f t="shared" si="321"/>
        <v>96.8</v>
      </c>
      <c r="AE217" s="228">
        <f t="shared" si="322"/>
        <v>125.84</v>
      </c>
      <c r="AF217" s="229">
        <f t="shared" si="323"/>
        <v>0.3000000000000001</v>
      </c>
      <c r="AG217" s="254" t="s">
        <v>98</v>
      </c>
      <c r="AH217" s="254" t="s">
        <v>352</v>
      </c>
      <c r="AI217" s="226" t="s">
        <v>11</v>
      </c>
      <c r="AJ217" s="180"/>
      <c r="AK217" s="180"/>
      <c r="AL217" s="180"/>
      <c r="AM217" s="180"/>
      <c r="AN217" s="180"/>
      <c r="AO217" s="180"/>
      <c r="AP217" s="180"/>
      <c r="AQ217" s="180"/>
      <c r="AR217" s="180"/>
      <c r="AS217" s="180"/>
      <c r="AT217" s="180"/>
      <c r="AU217" s="180"/>
      <c r="AV217" s="180"/>
      <c r="AW217" s="180"/>
      <c r="AX217" s="180"/>
      <c r="AY217" s="180"/>
      <c r="AZ217" s="180"/>
      <c r="BA217" s="180"/>
      <c r="BB217" s="180"/>
      <c r="BC217" s="180"/>
      <c r="BD217" s="180"/>
      <c r="BE217" s="180"/>
      <c r="BF217" s="180"/>
      <c r="BG217" s="180"/>
      <c r="BH217" s="180"/>
      <c r="BI217" s="180"/>
      <c r="BJ217" s="180"/>
      <c r="BK217" s="180"/>
      <c r="BL217" s="180"/>
      <c r="BM217" s="180"/>
      <c r="BN217" s="180"/>
      <c r="BO217" s="180"/>
      <c r="BP217" s="180"/>
      <c r="BQ217" s="180"/>
      <c r="BR217" s="180"/>
      <c r="BS217" s="180"/>
      <c r="BT217" s="180"/>
      <c r="BU217" s="180"/>
      <c r="BV217" s="180"/>
      <c r="BW217" s="180"/>
      <c r="BX217" s="180"/>
      <c r="BY217" s="180"/>
      <c r="BZ217" s="180"/>
      <c r="CA217" s="180"/>
      <c r="CB217" s="180"/>
      <c r="CC217" s="180"/>
      <c r="CD217" s="180"/>
      <c r="CE217" s="180"/>
      <c r="CF217" s="180"/>
      <c r="CG217" s="180"/>
    </row>
    <row r="218" spans="1:85" s="553" customFormat="1" ht="57" x14ac:dyDescent="0.25">
      <c r="A218" s="289" t="s">
        <v>354</v>
      </c>
      <c r="B218" s="290"/>
      <c r="C218" s="551">
        <v>30</v>
      </c>
      <c r="D218" s="551">
        <v>30</v>
      </c>
      <c r="E218" s="233">
        <f t="shared" si="324"/>
        <v>0</v>
      </c>
      <c r="F218" s="234">
        <f t="shared" si="325"/>
        <v>30</v>
      </c>
      <c r="G218" s="235">
        <f t="shared" si="309"/>
        <v>30.9</v>
      </c>
      <c r="H218" s="233">
        <f t="shared" si="326"/>
        <v>2.9999999999999954E-2</v>
      </c>
      <c r="I218" s="234">
        <f t="shared" si="327"/>
        <v>30.9</v>
      </c>
      <c r="J218" s="235">
        <f t="shared" si="328"/>
        <v>31.900000000000002</v>
      </c>
      <c r="K218" s="233">
        <f t="shared" si="329"/>
        <v>3.2362459546925681E-2</v>
      </c>
      <c r="L218" s="234">
        <f t="shared" si="330"/>
        <v>31.900000000000002</v>
      </c>
      <c r="M218" s="235">
        <f t="shared" ref="M218" si="334">ROUNDUP(L218*1.03,1)</f>
        <v>32.9</v>
      </c>
      <c r="N218" s="233">
        <f t="shared" si="331"/>
        <v>3.1347962382445027E-2</v>
      </c>
      <c r="O218" s="234">
        <f t="shared" si="332"/>
        <v>32.9</v>
      </c>
      <c r="P218" s="235">
        <v>36.299999999999997</v>
      </c>
      <c r="Q218" s="233">
        <f t="shared" si="318"/>
        <v>0.10334346504559266</v>
      </c>
      <c r="R218" s="235">
        <f>ROUNDUP(P218*1.1,1)</f>
        <v>40</v>
      </c>
      <c r="S218" s="236">
        <f t="shared" si="319"/>
        <v>44</v>
      </c>
      <c r="T218" s="233">
        <f t="shared" si="333"/>
        <v>0.1</v>
      </c>
      <c r="U218" s="254" t="s">
        <v>98</v>
      </c>
      <c r="V218" s="254" t="s">
        <v>355</v>
      </c>
      <c r="W218" s="226" t="s">
        <v>11</v>
      </c>
      <c r="X218" s="180"/>
      <c r="Y218" s="180"/>
      <c r="Z218" s="213">
        <v>52</v>
      </c>
      <c r="AA218" s="237">
        <f>IF(Z218=0,"N/A",(Z218-R218)/R218)</f>
        <v>0.3</v>
      </c>
      <c r="AB218" s="214" t="s">
        <v>342</v>
      </c>
      <c r="AC218" s="180"/>
      <c r="AD218" s="227">
        <f t="shared" si="321"/>
        <v>40</v>
      </c>
      <c r="AE218" s="228">
        <f t="shared" si="322"/>
        <v>52</v>
      </c>
      <c r="AF218" s="229">
        <f t="shared" si="323"/>
        <v>0.3</v>
      </c>
      <c r="AG218" s="254" t="s">
        <v>98</v>
      </c>
      <c r="AH218" s="254" t="s">
        <v>355</v>
      </c>
      <c r="AI218" s="226" t="s">
        <v>11</v>
      </c>
      <c r="AJ218" s="180"/>
      <c r="AK218" s="180"/>
      <c r="AL218" s="180"/>
      <c r="AM218" s="180"/>
      <c r="AN218" s="180"/>
      <c r="AO218" s="180"/>
      <c r="AP218" s="180"/>
      <c r="AQ218" s="180"/>
      <c r="AR218" s="180"/>
      <c r="AS218" s="180"/>
      <c r="AT218" s="180"/>
      <c r="AU218" s="180"/>
      <c r="AV218" s="180"/>
      <c r="AW218" s="180"/>
      <c r="AX218" s="180"/>
      <c r="AY218" s="180"/>
      <c r="AZ218" s="180"/>
      <c r="BA218" s="180"/>
      <c r="BB218" s="180"/>
      <c r="BC218" s="180"/>
      <c r="BD218" s="180"/>
      <c r="BE218" s="180"/>
      <c r="BF218" s="180"/>
      <c r="BG218" s="180"/>
      <c r="BH218" s="180"/>
      <c r="BI218" s="180"/>
      <c r="BJ218" s="180"/>
      <c r="BK218" s="180"/>
      <c r="BL218" s="180"/>
      <c r="BM218" s="180"/>
      <c r="BN218" s="180"/>
      <c r="BO218" s="180"/>
      <c r="BP218" s="180"/>
      <c r="BQ218" s="180"/>
      <c r="BR218" s="180"/>
      <c r="BS218" s="180"/>
      <c r="BT218" s="180"/>
      <c r="BU218" s="180"/>
      <c r="BV218" s="180"/>
      <c r="BW218" s="180"/>
      <c r="BX218" s="180"/>
      <c r="BY218" s="180"/>
      <c r="BZ218" s="180"/>
      <c r="CA218" s="180"/>
      <c r="CB218" s="180"/>
      <c r="CC218" s="180"/>
      <c r="CD218" s="180"/>
      <c r="CE218" s="180"/>
      <c r="CF218" s="180"/>
      <c r="CG218" s="180"/>
    </row>
    <row r="219" spans="1:85" s="553" customFormat="1" ht="15" x14ac:dyDescent="0.25">
      <c r="A219" s="495" t="s">
        <v>356</v>
      </c>
      <c r="B219" s="321"/>
      <c r="C219" s="321"/>
      <c r="D219" s="321"/>
      <c r="E219" s="321"/>
      <c r="F219" s="321"/>
      <c r="G219" s="321"/>
      <c r="H219" s="321"/>
      <c r="I219" s="321"/>
      <c r="J219" s="321"/>
      <c r="K219" s="321"/>
      <c r="L219" s="321"/>
      <c r="M219" s="321"/>
      <c r="N219" s="321"/>
      <c r="O219" s="321"/>
      <c r="P219" s="321"/>
      <c r="Q219" s="321"/>
      <c r="R219" s="321"/>
      <c r="S219" s="554"/>
      <c r="T219" s="321"/>
      <c r="U219" s="321"/>
      <c r="V219" s="321"/>
      <c r="W219" s="555"/>
      <c r="X219" s="180"/>
      <c r="Y219" s="180"/>
      <c r="Z219" s="213"/>
      <c r="AA219" s="237"/>
      <c r="AB219" s="214"/>
      <c r="AC219" s="180"/>
      <c r="AD219" s="227"/>
      <c r="AE219" s="228"/>
      <c r="AF219" s="229"/>
      <c r="AG219" s="321"/>
      <c r="AH219" s="321"/>
      <c r="AI219" s="555"/>
      <c r="AJ219" s="180"/>
      <c r="AK219" s="180"/>
      <c r="AL219" s="180"/>
      <c r="AM219" s="180"/>
      <c r="AN219" s="180"/>
      <c r="AO219" s="180"/>
      <c r="AP219" s="180"/>
      <c r="AQ219" s="180"/>
      <c r="AR219" s="180"/>
      <c r="AS219" s="180"/>
      <c r="AT219" s="180"/>
      <c r="AU219" s="180"/>
      <c r="AV219" s="180"/>
      <c r="AW219" s="180"/>
      <c r="AX219" s="180"/>
      <c r="AY219" s="180"/>
      <c r="AZ219" s="180"/>
      <c r="BA219" s="180"/>
      <c r="BB219" s="180"/>
      <c r="BC219" s="180"/>
      <c r="BD219" s="180"/>
      <c r="BE219" s="180"/>
      <c r="BF219" s="180"/>
      <c r="BG219" s="180"/>
      <c r="BH219" s="180"/>
      <c r="BI219" s="180"/>
      <c r="BJ219" s="180"/>
      <c r="BK219" s="180"/>
      <c r="BL219" s="180"/>
      <c r="BM219" s="180"/>
      <c r="BN219" s="180"/>
      <c r="BO219" s="180"/>
      <c r="BP219" s="180"/>
      <c r="BQ219" s="180"/>
      <c r="BR219" s="180"/>
      <c r="BS219" s="180"/>
      <c r="BT219" s="180"/>
      <c r="BU219" s="180"/>
      <c r="BV219" s="180"/>
      <c r="BW219" s="180"/>
      <c r="BX219" s="180"/>
      <c r="BY219" s="180"/>
      <c r="BZ219" s="180"/>
      <c r="CA219" s="180"/>
      <c r="CB219" s="180"/>
      <c r="CC219" s="180"/>
      <c r="CD219" s="180"/>
      <c r="CE219" s="180"/>
      <c r="CF219" s="180"/>
      <c r="CG219" s="180"/>
    </row>
    <row r="220" spans="1:85" s="553" customFormat="1" x14ac:dyDescent="0.25">
      <c r="A220" s="289" t="s">
        <v>357</v>
      </c>
      <c r="B220" s="299"/>
      <c r="C220" s="556">
        <v>55</v>
      </c>
      <c r="D220" s="235">
        <v>60</v>
      </c>
      <c r="E220" s="233">
        <f t="shared" ref="E220:E222" si="335">+(D220-C220)/C220</f>
        <v>9.0909090909090912E-2</v>
      </c>
      <c r="F220" s="234">
        <f t="shared" ref="F220:F222" si="336">D220</f>
        <v>60</v>
      </c>
      <c r="G220" s="235">
        <f t="shared" si="309"/>
        <v>61.8</v>
      </c>
      <c r="H220" s="233">
        <f t="shared" ref="H220:H222" si="337">+(G220-F220)/F220</f>
        <v>2.9999999999999954E-2</v>
      </c>
      <c r="I220" s="234">
        <f t="shared" ref="I220:I222" si="338">G220</f>
        <v>61.8</v>
      </c>
      <c r="J220" s="235">
        <f t="shared" ref="J220:J222" si="339">ROUNDUP(I220*1.03,1)</f>
        <v>63.7</v>
      </c>
      <c r="K220" s="233">
        <f t="shared" ref="K220:K222" si="340">+(J220-I220)/I220</f>
        <v>3.0744336569579381E-2</v>
      </c>
      <c r="L220" s="234">
        <f t="shared" ref="L220:L222" si="341">J220</f>
        <v>63.7</v>
      </c>
      <c r="M220" s="235">
        <f t="shared" ref="M220:M222" si="342">ROUNDUP(L220*1.03,1)</f>
        <v>65.699999999999989</v>
      </c>
      <c r="N220" s="233">
        <f t="shared" ref="N220:N222" si="343">+(M220-L220)/L220</f>
        <v>3.1397174254316887E-2</v>
      </c>
      <c r="O220" s="234">
        <f t="shared" ref="O220:O222" si="344">M220</f>
        <v>65.699999999999989</v>
      </c>
      <c r="P220" s="235">
        <v>70</v>
      </c>
      <c r="Q220" s="233">
        <f t="shared" si="318"/>
        <v>6.5449010654490297E-2</v>
      </c>
      <c r="R220" s="235">
        <f>ROUNDUP(P220*1.1,1)</f>
        <v>77</v>
      </c>
      <c r="S220" s="236">
        <f t="shared" ref="S220:S228" si="345">ROUNDUP(R220*1.1,1)</f>
        <v>84.7</v>
      </c>
      <c r="T220" s="233">
        <f t="shared" ref="T220:T228" si="346">+(S220-R220)/R220</f>
        <v>0.10000000000000003</v>
      </c>
      <c r="U220" s="254" t="s">
        <v>98</v>
      </c>
      <c r="V220" s="254"/>
      <c r="W220" s="226" t="s">
        <v>11</v>
      </c>
      <c r="X220" s="180"/>
      <c r="Y220" s="180"/>
      <c r="Z220" s="213">
        <v>93</v>
      </c>
      <c r="AA220" s="237">
        <f t="shared" ref="AA220:AA228" si="347">IF(Z220=0,"N/A",(Z220-R220)/R220)</f>
        <v>0.20779220779220781</v>
      </c>
      <c r="AB220" s="214"/>
      <c r="AC220" s="180"/>
      <c r="AD220" s="227">
        <f t="shared" si="321"/>
        <v>77</v>
      </c>
      <c r="AE220" s="228">
        <f t="shared" si="322"/>
        <v>93</v>
      </c>
      <c r="AF220" s="229">
        <f t="shared" si="323"/>
        <v>0.20779220779220781</v>
      </c>
      <c r="AG220" s="254" t="s">
        <v>98</v>
      </c>
      <c r="AH220" s="254"/>
      <c r="AI220" s="226" t="s">
        <v>11</v>
      </c>
      <c r="AJ220" s="180"/>
      <c r="AK220" s="180"/>
      <c r="AL220" s="180"/>
      <c r="AM220" s="180"/>
      <c r="AN220" s="180"/>
      <c r="AO220" s="180"/>
      <c r="AP220" s="180"/>
      <c r="AQ220" s="180"/>
      <c r="AR220" s="180"/>
      <c r="AS220" s="180"/>
      <c r="AT220" s="180"/>
      <c r="AU220" s="180"/>
      <c r="AV220" s="180"/>
      <c r="AW220" s="180"/>
      <c r="AX220" s="180"/>
      <c r="AY220" s="180"/>
      <c r="AZ220" s="180"/>
      <c r="BA220" s="180"/>
      <c r="BB220" s="180"/>
      <c r="BC220" s="180"/>
      <c r="BD220" s="180"/>
      <c r="BE220" s="180"/>
      <c r="BF220" s="180"/>
      <c r="BG220" s="180"/>
      <c r="BH220" s="180"/>
      <c r="BI220" s="180"/>
      <c r="BJ220" s="180"/>
      <c r="BK220" s="180"/>
      <c r="BL220" s="180"/>
      <c r="BM220" s="180"/>
      <c r="BN220" s="180"/>
      <c r="BO220" s="180"/>
      <c r="BP220" s="180"/>
      <c r="BQ220" s="180"/>
      <c r="BR220" s="180"/>
      <c r="BS220" s="180"/>
      <c r="BT220" s="180"/>
      <c r="BU220" s="180"/>
      <c r="BV220" s="180"/>
      <c r="BW220" s="180"/>
      <c r="BX220" s="180"/>
      <c r="BY220" s="180"/>
      <c r="BZ220" s="180"/>
      <c r="CA220" s="180"/>
      <c r="CB220" s="180"/>
      <c r="CC220" s="180"/>
      <c r="CD220" s="180"/>
      <c r="CE220" s="180"/>
      <c r="CF220" s="180"/>
      <c r="CG220" s="180"/>
    </row>
    <row r="221" spans="1:85" s="553" customFormat="1" x14ac:dyDescent="0.25">
      <c r="A221" s="289" t="s">
        <v>358</v>
      </c>
      <c r="B221" s="299"/>
      <c r="C221" s="556">
        <v>35</v>
      </c>
      <c r="D221" s="235">
        <v>40</v>
      </c>
      <c r="E221" s="233">
        <f t="shared" si="335"/>
        <v>0.14285714285714285</v>
      </c>
      <c r="F221" s="234">
        <f t="shared" si="336"/>
        <v>40</v>
      </c>
      <c r="G221" s="235">
        <f t="shared" si="309"/>
        <v>41.2</v>
      </c>
      <c r="H221" s="233">
        <f t="shared" si="337"/>
        <v>3.0000000000000072E-2</v>
      </c>
      <c r="I221" s="234">
        <f t="shared" si="338"/>
        <v>41.2</v>
      </c>
      <c r="J221" s="235">
        <f t="shared" si="339"/>
        <v>42.5</v>
      </c>
      <c r="K221" s="233">
        <f t="shared" si="340"/>
        <v>3.1553398058252358E-2</v>
      </c>
      <c r="L221" s="234">
        <f t="shared" si="341"/>
        <v>42.5</v>
      </c>
      <c r="M221" s="235">
        <f t="shared" si="342"/>
        <v>43.800000000000004</v>
      </c>
      <c r="N221" s="233">
        <f t="shared" si="343"/>
        <v>3.0588235294117746E-2</v>
      </c>
      <c r="O221" s="234">
        <f t="shared" si="344"/>
        <v>43.800000000000004</v>
      </c>
      <c r="P221" s="235">
        <v>48</v>
      </c>
      <c r="Q221" s="233">
        <f t="shared" si="318"/>
        <v>9.5890410958904007E-2</v>
      </c>
      <c r="R221" s="235">
        <v>53</v>
      </c>
      <c r="S221" s="236">
        <f t="shared" si="345"/>
        <v>58.3</v>
      </c>
      <c r="T221" s="233">
        <f t="shared" si="346"/>
        <v>9.999999999999995E-2</v>
      </c>
      <c r="U221" s="254" t="s">
        <v>98</v>
      </c>
      <c r="V221" s="254"/>
      <c r="W221" s="226" t="s">
        <v>11</v>
      </c>
      <c r="X221" s="180"/>
      <c r="Y221" s="180"/>
      <c r="Z221" s="213"/>
      <c r="AA221" s="237" t="str">
        <f t="shared" si="347"/>
        <v>N/A</v>
      </c>
      <c r="AB221" s="214"/>
      <c r="AC221" s="180"/>
      <c r="AD221" s="227">
        <f t="shared" si="321"/>
        <v>53</v>
      </c>
      <c r="AE221" s="228">
        <f t="shared" si="322"/>
        <v>58.3</v>
      </c>
      <c r="AF221" s="229">
        <f t="shared" si="323"/>
        <v>9.999999999999995E-2</v>
      </c>
      <c r="AG221" s="254" t="s">
        <v>98</v>
      </c>
      <c r="AH221" s="254"/>
      <c r="AI221" s="226" t="s">
        <v>11</v>
      </c>
      <c r="AJ221" s="180"/>
      <c r="AK221" s="180"/>
      <c r="AL221" s="180"/>
      <c r="AM221" s="180"/>
      <c r="AN221" s="180"/>
      <c r="AO221" s="180"/>
      <c r="AP221" s="180"/>
      <c r="AQ221" s="180"/>
      <c r="AR221" s="180"/>
      <c r="AS221" s="180"/>
      <c r="AT221" s="180"/>
      <c r="AU221" s="180"/>
      <c r="AV221" s="180"/>
      <c r="AW221" s="180"/>
      <c r="AX221" s="180"/>
      <c r="AY221" s="180"/>
      <c r="AZ221" s="180"/>
      <c r="BA221" s="180"/>
      <c r="BB221" s="180"/>
      <c r="BC221" s="180"/>
      <c r="BD221" s="180"/>
      <c r="BE221" s="180"/>
      <c r="BF221" s="180"/>
      <c r="BG221" s="180"/>
      <c r="BH221" s="180"/>
      <c r="BI221" s="180"/>
      <c r="BJ221" s="180"/>
      <c r="BK221" s="180"/>
      <c r="BL221" s="180"/>
      <c r="BM221" s="180"/>
      <c r="BN221" s="180"/>
      <c r="BO221" s="180"/>
      <c r="BP221" s="180"/>
      <c r="BQ221" s="180"/>
      <c r="BR221" s="180"/>
      <c r="BS221" s="180"/>
      <c r="BT221" s="180"/>
      <c r="BU221" s="180"/>
      <c r="BV221" s="180"/>
      <c r="BW221" s="180"/>
      <c r="BX221" s="180"/>
      <c r="BY221" s="180"/>
      <c r="BZ221" s="180"/>
      <c r="CA221" s="180"/>
      <c r="CB221" s="180"/>
      <c r="CC221" s="180"/>
      <c r="CD221" s="180"/>
      <c r="CE221" s="180"/>
      <c r="CF221" s="180"/>
      <c r="CG221" s="180"/>
    </row>
    <row r="222" spans="1:85" s="553" customFormat="1" ht="28.5" x14ac:dyDescent="0.25">
      <c r="A222" s="297" t="s">
        <v>359</v>
      </c>
      <c r="B222" s="405"/>
      <c r="C222" s="557">
        <v>725</v>
      </c>
      <c r="D222" s="557">
        <v>725</v>
      </c>
      <c r="E222" s="242">
        <f t="shared" si="335"/>
        <v>0</v>
      </c>
      <c r="F222" s="243">
        <f t="shared" si="336"/>
        <v>725</v>
      </c>
      <c r="G222" s="244">
        <f t="shared" si="309"/>
        <v>746.80000000000007</v>
      </c>
      <c r="H222" s="242">
        <f t="shared" si="337"/>
        <v>3.0068965517241475E-2</v>
      </c>
      <c r="I222" s="243">
        <f t="shared" si="338"/>
        <v>746.80000000000007</v>
      </c>
      <c r="J222" s="244">
        <f t="shared" si="339"/>
        <v>769.30000000000007</v>
      </c>
      <c r="K222" s="242">
        <f t="shared" si="340"/>
        <v>3.0128548473486876E-2</v>
      </c>
      <c r="L222" s="243">
        <f t="shared" si="341"/>
        <v>769.30000000000007</v>
      </c>
      <c r="M222" s="244">
        <f t="shared" si="342"/>
        <v>792.4</v>
      </c>
      <c r="N222" s="242">
        <f t="shared" si="343"/>
        <v>3.002729754322099E-2</v>
      </c>
      <c r="O222" s="243">
        <f t="shared" si="344"/>
        <v>792.4</v>
      </c>
      <c r="P222" s="244">
        <v>900</v>
      </c>
      <c r="Q222" s="233">
        <f t="shared" si="318"/>
        <v>0.1357900050479556</v>
      </c>
      <c r="R222" s="235">
        <f t="shared" ref="R222:R228" si="348">ROUNDUP(P222*1.1,1)</f>
        <v>990</v>
      </c>
      <c r="S222" s="245">
        <f t="shared" si="345"/>
        <v>1089</v>
      </c>
      <c r="T222" s="233">
        <f t="shared" si="346"/>
        <v>0.1</v>
      </c>
      <c r="U222" s="296" t="s">
        <v>98</v>
      </c>
      <c r="V222" s="296"/>
      <c r="W222" s="226" t="s">
        <v>11</v>
      </c>
      <c r="X222" s="180"/>
      <c r="Y222" s="180"/>
      <c r="Z222" s="213">
        <v>1287</v>
      </c>
      <c r="AA222" s="237">
        <f>IF(Z222=0,"N/A",(Z222-R222)/R222)</f>
        <v>0.3</v>
      </c>
      <c r="AB222" s="214" t="s">
        <v>342</v>
      </c>
      <c r="AC222" s="180"/>
      <c r="AD222" s="227">
        <f t="shared" si="321"/>
        <v>990</v>
      </c>
      <c r="AE222" s="228">
        <f t="shared" si="322"/>
        <v>1287</v>
      </c>
      <c r="AF222" s="229">
        <f t="shared" si="323"/>
        <v>0.3</v>
      </c>
      <c r="AG222" s="296" t="s">
        <v>98</v>
      </c>
      <c r="AH222" s="296"/>
      <c r="AI222" s="226" t="s">
        <v>11</v>
      </c>
      <c r="AJ222" s="180"/>
      <c r="AK222" s="180"/>
      <c r="AL222" s="180"/>
      <c r="AM222" s="180"/>
      <c r="AN222" s="180"/>
      <c r="AO222" s="180"/>
      <c r="AP222" s="180"/>
      <c r="AQ222" s="180"/>
      <c r="AR222" s="180"/>
      <c r="AS222" s="180"/>
      <c r="AT222" s="180"/>
      <c r="AU222" s="180"/>
      <c r="AV222" s="180"/>
      <c r="AW222" s="180"/>
      <c r="AX222" s="180"/>
      <c r="AY222" s="180"/>
      <c r="AZ222" s="180"/>
      <c r="BA222" s="180"/>
      <c r="BB222" s="180"/>
      <c r="BC222" s="180"/>
      <c r="BD222" s="180"/>
      <c r="BE222" s="180"/>
      <c r="BF222" s="180"/>
      <c r="BG222" s="180"/>
      <c r="BH222" s="180"/>
      <c r="BI222" s="180"/>
      <c r="BJ222" s="180"/>
      <c r="BK222" s="180"/>
      <c r="BL222" s="180"/>
      <c r="BM222" s="180"/>
      <c r="BN222" s="180"/>
      <c r="BO222" s="180"/>
      <c r="BP222" s="180"/>
      <c r="BQ222" s="180"/>
      <c r="BR222" s="180"/>
      <c r="BS222" s="180"/>
      <c r="BT222" s="180"/>
      <c r="BU222" s="180"/>
      <c r="BV222" s="180"/>
      <c r="BW222" s="180"/>
      <c r="BX222" s="180"/>
      <c r="BY222" s="180"/>
      <c r="BZ222" s="180"/>
      <c r="CA222" s="180"/>
      <c r="CB222" s="180"/>
      <c r="CC222" s="180"/>
      <c r="CD222" s="180"/>
      <c r="CE222" s="180"/>
      <c r="CF222" s="180"/>
      <c r="CG222" s="180"/>
    </row>
    <row r="223" spans="1:85" s="553" customFormat="1" ht="28.5" x14ac:dyDescent="0.25">
      <c r="A223" s="297" t="s">
        <v>360</v>
      </c>
      <c r="B223" s="405"/>
      <c r="C223" s="556"/>
      <c r="D223" s="556"/>
      <c r="E223" s="233"/>
      <c r="F223" s="253"/>
      <c r="G223" s="235"/>
      <c r="H223" s="233"/>
      <c r="I223" s="253"/>
      <c r="J223" s="235"/>
      <c r="K223" s="233"/>
      <c r="L223" s="253"/>
      <c r="M223" s="235">
        <v>375</v>
      </c>
      <c r="N223" s="233" t="s">
        <v>134</v>
      </c>
      <c r="O223" s="253" t="s">
        <v>152</v>
      </c>
      <c r="P223" s="235">
        <v>450</v>
      </c>
      <c r="Q223" s="233"/>
      <c r="R223" s="235">
        <f t="shared" si="348"/>
        <v>495</v>
      </c>
      <c r="S223" s="236">
        <f t="shared" si="345"/>
        <v>544.5</v>
      </c>
      <c r="T223" s="233">
        <f t="shared" si="346"/>
        <v>0.1</v>
      </c>
      <c r="U223" s="254" t="s">
        <v>98</v>
      </c>
      <c r="V223" s="254"/>
      <c r="W223" s="226" t="s">
        <v>11</v>
      </c>
      <c r="X223" s="180"/>
      <c r="Y223" s="180"/>
      <c r="Z223" s="213">
        <v>643.5</v>
      </c>
      <c r="AA223" s="237">
        <f t="shared" si="347"/>
        <v>0.3</v>
      </c>
      <c r="AB223" s="214" t="s">
        <v>342</v>
      </c>
      <c r="AC223" s="180"/>
      <c r="AD223" s="227">
        <f t="shared" si="321"/>
        <v>495</v>
      </c>
      <c r="AE223" s="228">
        <f t="shared" si="322"/>
        <v>643.5</v>
      </c>
      <c r="AF223" s="229">
        <f t="shared" si="323"/>
        <v>0.3</v>
      </c>
      <c r="AG223" s="254" t="s">
        <v>98</v>
      </c>
      <c r="AH223" s="254"/>
      <c r="AI223" s="226" t="s">
        <v>11</v>
      </c>
      <c r="AJ223" s="180"/>
      <c r="AK223" s="180"/>
      <c r="AL223" s="180"/>
      <c r="AM223" s="180"/>
      <c r="AN223" s="180"/>
      <c r="AO223" s="180"/>
      <c r="AP223" s="180"/>
      <c r="AQ223" s="180"/>
      <c r="AR223" s="180"/>
      <c r="AS223" s="180"/>
      <c r="AT223" s="180"/>
      <c r="AU223" s="180"/>
      <c r="AV223" s="180"/>
      <c r="AW223" s="180"/>
      <c r="AX223" s="180"/>
      <c r="AY223" s="180"/>
      <c r="AZ223" s="180"/>
      <c r="BA223" s="180"/>
      <c r="BB223" s="180"/>
      <c r="BC223" s="180"/>
      <c r="BD223" s="180"/>
      <c r="BE223" s="180"/>
      <c r="BF223" s="180"/>
      <c r="BG223" s="180"/>
      <c r="BH223" s="180"/>
      <c r="BI223" s="180"/>
      <c r="BJ223" s="180"/>
      <c r="BK223" s="180"/>
      <c r="BL223" s="180"/>
      <c r="BM223" s="180"/>
      <c r="BN223" s="180"/>
      <c r="BO223" s="180"/>
      <c r="BP223" s="180"/>
      <c r="BQ223" s="180"/>
      <c r="BR223" s="180"/>
      <c r="BS223" s="180"/>
      <c r="BT223" s="180"/>
      <c r="BU223" s="180"/>
      <c r="BV223" s="180"/>
      <c r="BW223" s="180"/>
      <c r="BX223" s="180"/>
      <c r="BY223" s="180"/>
      <c r="BZ223" s="180"/>
      <c r="CA223" s="180"/>
      <c r="CB223" s="180"/>
      <c r="CC223" s="180"/>
      <c r="CD223" s="180"/>
      <c r="CE223" s="180"/>
      <c r="CF223" s="180"/>
      <c r="CG223" s="180"/>
    </row>
    <row r="224" spans="1:85" s="553" customFormat="1" ht="28.5" x14ac:dyDescent="0.25">
      <c r="A224" s="289" t="s">
        <v>361</v>
      </c>
      <c r="B224" s="290"/>
      <c r="C224" s="556">
        <v>70</v>
      </c>
      <c r="D224" s="235">
        <v>70</v>
      </c>
      <c r="E224" s="233">
        <f t="shared" ref="E224:E228" si="349">+(D224-C224)/C224</f>
        <v>0</v>
      </c>
      <c r="F224" s="234">
        <f t="shared" ref="F224:F228" si="350">D224</f>
        <v>70</v>
      </c>
      <c r="G224" s="235">
        <f t="shared" si="309"/>
        <v>72.099999999999994</v>
      </c>
      <c r="H224" s="233">
        <f t="shared" ref="H224:H228" si="351">+(G224-F224)/F224</f>
        <v>2.9999999999999919E-2</v>
      </c>
      <c r="I224" s="234">
        <f t="shared" ref="I224:I228" si="352">G224</f>
        <v>72.099999999999994</v>
      </c>
      <c r="J224" s="235">
        <f t="shared" ref="J224:J228" si="353">ROUNDUP(I224*1.03,1)</f>
        <v>74.3</v>
      </c>
      <c r="K224" s="233">
        <f t="shared" ref="K224:K228" si="354">+(J224-I224)/I224</f>
        <v>3.0513176144244147E-2</v>
      </c>
      <c r="L224" s="234">
        <f t="shared" ref="L224:L228" si="355">J224</f>
        <v>74.3</v>
      </c>
      <c r="M224" s="235">
        <v>145</v>
      </c>
      <c r="N224" s="233">
        <f t="shared" ref="N224:N228" si="356">+(M224-L224)/L224</f>
        <v>0.95154777927321677</v>
      </c>
      <c r="O224" s="234">
        <f t="shared" ref="O224:O228" si="357">M224</f>
        <v>145</v>
      </c>
      <c r="P224" s="235">
        <v>170</v>
      </c>
      <c r="Q224" s="233">
        <f t="shared" si="318"/>
        <v>0.17241379310344829</v>
      </c>
      <c r="R224" s="235">
        <f t="shared" si="348"/>
        <v>187</v>
      </c>
      <c r="S224" s="236">
        <f t="shared" si="345"/>
        <v>205.7</v>
      </c>
      <c r="T224" s="233">
        <f t="shared" si="346"/>
        <v>9.9999999999999936E-2</v>
      </c>
      <c r="U224" s="254" t="s">
        <v>98</v>
      </c>
      <c r="V224" s="254"/>
      <c r="W224" s="226" t="s">
        <v>11</v>
      </c>
      <c r="X224" s="180"/>
      <c r="Y224" s="180"/>
      <c r="Z224" s="213">
        <v>243.1</v>
      </c>
      <c r="AA224" s="237">
        <f t="shared" si="347"/>
        <v>0.3</v>
      </c>
      <c r="AB224" s="214" t="s">
        <v>342</v>
      </c>
      <c r="AC224" s="180"/>
      <c r="AD224" s="227">
        <f t="shared" si="321"/>
        <v>187</v>
      </c>
      <c r="AE224" s="228">
        <f t="shared" si="322"/>
        <v>243.1</v>
      </c>
      <c r="AF224" s="229">
        <f t="shared" si="323"/>
        <v>0.3</v>
      </c>
      <c r="AG224" s="254" t="s">
        <v>98</v>
      </c>
      <c r="AH224" s="254"/>
      <c r="AI224" s="226" t="s">
        <v>11</v>
      </c>
      <c r="AJ224" s="180"/>
      <c r="AK224" s="180"/>
      <c r="AL224" s="180"/>
      <c r="AM224" s="180"/>
      <c r="AN224" s="180"/>
      <c r="AO224" s="180"/>
      <c r="AP224" s="180"/>
      <c r="AQ224" s="180"/>
      <c r="AR224" s="180"/>
      <c r="AS224" s="180"/>
      <c r="AT224" s="180"/>
      <c r="AU224" s="180"/>
      <c r="AV224" s="180"/>
      <c r="AW224" s="180"/>
      <c r="AX224" s="180"/>
      <c r="AY224" s="180"/>
      <c r="AZ224" s="180"/>
      <c r="BA224" s="180"/>
      <c r="BB224" s="180"/>
      <c r="BC224" s="180"/>
      <c r="BD224" s="180"/>
      <c r="BE224" s="180"/>
      <c r="BF224" s="180"/>
      <c r="BG224" s="180"/>
      <c r="BH224" s="180"/>
      <c r="BI224" s="180"/>
      <c r="BJ224" s="180"/>
      <c r="BK224" s="180"/>
      <c r="BL224" s="180"/>
      <c r="BM224" s="180"/>
      <c r="BN224" s="180"/>
      <c r="BO224" s="180"/>
      <c r="BP224" s="180"/>
      <c r="BQ224" s="180"/>
      <c r="BR224" s="180"/>
      <c r="BS224" s="180"/>
      <c r="BT224" s="180"/>
      <c r="BU224" s="180"/>
      <c r="BV224" s="180"/>
      <c r="BW224" s="180"/>
      <c r="BX224" s="180"/>
      <c r="BY224" s="180"/>
      <c r="BZ224" s="180"/>
      <c r="CA224" s="180"/>
      <c r="CB224" s="180"/>
      <c r="CC224" s="180"/>
      <c r="CD224" s="180"/>
      <c r="CE224" s="180"/>
      <c r="CF224" s="180"/>
      <c r="CG224" s="180"/>
    </row>
    <row r="225" spans="1:85" s="553" customFormat="1" x14ac:dyDescent="0.25">
      <c r="A225" s="289" t="s">
        <v>362</v>
      </c>
      <c r="B225" s="290"/>
      <c r="C225" s="556">
        <v>35</v>
      </c>
      <c r="D225" s="235">
        <v>37.5</v>
      </c>
      <c r="E225" s="233">
        <f t="shared" si="349"/>
        <v>7.1428571428571425E-2</v>
      </c>
      <c r="F225" s="234">
        <f t="shared" si="350"/>
        <v>37.5</v>
      </c>
      <c r="G225" s="235">
        <f t="shared" si="309"/>
        <v>38.700000000000003</v>
      </c>
      <c r="H225" s="233">
        <f t="shared" si="351"/>
        <v>3.2000000000000077E-2</v>
      </c>
      <c r="I225" s="234">
        <f t="shared" si="352"/>
        <v>38.700000000000003</v>
      </c>
      <c r="J225" s="235">
        <f t="shared" si="353"/>
        <v>39.9</v>
      </c>
      <c r="K225" s="233">
        <f t="shared" si="354"/>
        <v>3.1007751937984385E-2</v>
      </c>
      <c r="L225" s="234">
        <f t="shared" si="355"/>
        <v>39.9</v>
      </c>
      <c r="M225" s="235">
        <v>45</v>
      </c>
      <c r="N225" s="233">
        <f t="shared" si="356"/>
        <v>0.1278195488721805</v>
      </c>
      <c r="O225" s="234">
        <f t="shared" si="357"/>
        <v>45</v>
      </c>
      <c r="P225" s="235">
        <v>55</v>
      </c>
      <c r="Q225" s="233">
        <f t="shared" si="318"/>
        <v>0.22222222222222221</v>
      </c>
      <c r="R225" s="235">
        <f t="shared" si="348"/>
        <v>60.5</v>
      </c>
      <c r="S225" s="236">
        <f t="shared" si="345"/>
        <v>66.599999999999994</v>
      </c>
      <c r="T225" s="233">
        <f t="shared" si="346"/>
        <v>0.10082644628099165</v>
      </c>
      <c r="U225" s="254" t="s">
        <v>98</v>
      </c>
      <c r="V225" s="254"/>
      <c r="W225" s="226" t="s">
        <v>11</v>
      </c>
      <c r="X225" s="180"/>
      <c r="Y225" s="180"/>
      <c r="Z225" s="213">
        <v>78.650000000000006</v>
      </c>
      <c r="AA225" s="237">
        <f t="shared" si="347"/>
        <v>0.3000000000000001</v>
      </c>
      <c r="AB225" s="214" t="s">
        <v>342</v>
      </c>
      <c r="AC225" s="180"/>
      <c r="AD225" s="227">
        <f t="shared" si="321"/>
        <v>60.5</v>
      </c>
      <c r="AE225" s="228">
        <f t="shared" si="322"/>
        <v>78.650000000000006</v>
      </c>
      <c r="AF225" s="229">
        <f t="shared" si="323"/>
        <v>0.3000000000000001</v>
      </c>
      <c r="AG225" s="254" t="s">
        <v>98</v>
      </c>
      <c r="AH225" s="254"/>
      <c r="AI225" s="226" t="s">
        <v>11</v>
      </c>
      <c r="AJ225" s="180"/>
      <c r="AK225" s="180"/>
      <c r="AL225" s="180"/>
      <c r="AM225" s="180"/>
      <c r="AN225" s="180"/>
      <c r="AO225" s="180"/>
      <c r="AP225" s="180"/>
      <c r="AQ225" s="180"/>
      <c r="AR225" s="180"/>
      <c r="AS225" s="180"/>
      <c r="AT225" s="180"/>
      <c r="AU225" s="180"/>
      <c r="AV225" s="180"/>
      <c r="AW225" s="180"/>
      <c r="AX225" s="180"/>
      <c r="AY225" s="180"/>
      <c r="AZ225" s="180"/>
      <c r="BA225" s="180"/>
      <c r="BB225" s="180"/>
      <c r="BC225" s="180"/>
      <c r="BD225" s="180"/>
      <c r="BE225" s="180"/>
      <c r="BF225" s="180"/>
      <c r="BG225" s="180"/>
      <c r="BH225" s="180"/>
      <c r="BI225" s="180"/>
      <c r="BJ225" s="180"/>
      <c r="BK225" s="180"/>
      <c r="BL225" s="180"/>
      <c r="BM225" s="180"/>
      <c r="BN225" s="180"/>
      <c r="BO225" s="180"/>
      <c r="BP225" s="180"/>
      <c r="BQ225" s="180"/>
      <c r="BR225" s="180"/>
      <c r="BS225" s="180"/>
      <c r="BT225" s="180"/>
      <c r="BU225" s="180"/>
      <c r="BV225" s="180"/>
      <c r="BW225" s="180"/>
      <c r="BX225" s="180"/>
      <c r="BY225" s="180"/>
      <c r="BZ225" s="180"/>
      <c r="CA225" s="180"/>
      <c r="CB225" s="180"/>
      <c r="CC225" s="180"/>
      <c r="CD225" s="180"/>
      <c r="CE225" s="180"/>
      <c r="CF225" s="180"/>
      <c r="CG225" s="180"/>
    </row>
    <row r="226" spans="1:85" s="553" customFormat="1" x14ac:dyDescent="0.25">
      <c r="A226" s="289" t="s">
        <v>363</v>
      </c>
      <c r="B226" s="290"/>
      <c r="C226" s="556">
        <v>200</v>
      </c>
      <c r="D226" s="235">
        <v>200</v>
      </c>
      <c r="E226" s="233">
        <f t="shared" si="349"/>
        <v>0</v>
      </c>
      <c r="F226" s="234">
        <f t="shared" si="350"/>
        <v>200</v>
      </c>
      <c r="G226" s="235">
        <f t="shared" si="309"/>
        <v>206</v>
      </c>
      <c r="H226" s="233">
        <f t="shared" si="351"/>
        <v>0.03</v>
      </c>
      <c r="I226" s="234">
        <f t="shared" si="352"/>
        <v>206</v>
      </c>
      <c r="J226" s="235">
        <f t="shared" si="353"/>
        <v>212.2</v>
      </c>
      <c r="K226" s="233">
        <f t="shared" si="354"/>
        <v>3.0097087378640721E-2</v>
      </c>
      <c r="L226" s="234">
        <f t="shared" si="355"/>
        <v>212.2</v>
      </c>
      <c r="M226" s="235">
        <f t="shared" ref="M226:M228" si="358">ROUNDUP(L226*1.03,1)</f>
        <v>218.6</v>
      </c>
      <c r="N226" s="233">
        <f t="shared" si="356"/>
        <v>3.016022620169654E-2</v>
      </c>
      <c r="O226" s="234">
        <f t="shared" si="357"/>
        <v>218.6</v>
      </c>
      <c r="P226" s="235">
        <v>240</v>
      </c>
      <c r="Q226" s="233">
        <f t="shared" si="318"/>
        <v>9.7895699908508715E-2</v>
      </c>
      <c r="R226" s="235">
        <f t="shared" si="348"/>
        <v>264</v>
      </c>
      <c r="S226" s="236">
        <f t="shared" si="345"/>
        <v>290.39999999999998</v>
      </c>
      <c r="T226" s="233">
        <f t="shared" si="346"/>
        <v>9.9999999999999908E-2</v>
      </c>
      <c r="U226" s="254" t="s">
        <v>98</v>
      </c>
      <c r="V226" s="254"/>
      <c r="W226" s="226" t="s">
        <v>11</v>
      </c>
      <c r="X226" s="180"/>
      <c r="Y226" s="180"/>
      <c r="Z226" s="213">
        <v>343.2</v>
      </c>
      <c r="AA226" s="237">
        <f t="shared" si="347"/>
        <v>0.29999999999999993</v>
      </c>
      <c r="AB226" s="214" t="s">
        <v>342</v>
      </c>
      <c r="AC226" s="180"/>
      <c r="AD226" s="227">
        <f t="shared" si="321"/>
        <v>264</v>
      </c>
      <c r="AE226" s="228">
        <f t="shared" si="322"/>
        <v>343.2</v>
      </c>
      <c r="AF226" s="229">
        <f t="shared" si="323"/>
        <v>0.29999999999999993</v>
      </c>
      <c r="AG226" s="254" t="s">
        <v>98</v>
      </c>
      <c r="AH226" s="254"/>
      <c r="AI226" s="226" t="s">
        <v>11</v>
      </c>
      <c r="AJ226" s="180"/>
      <c r="AK226" s="180"/>
      <c r="AL226" s="180"/>
      <c r="AM226" s="180"/>
      <c r="AN226" s="180"/>
      <c r="AO226" s="180"/>
      <c r="AP226" s="180"/>
      <c r="AQ226" s="180"/>
      <c r="AR226" s="180"/>
      <c r="AS226" s="180"/>
      <c r="AT226" s="180"/>
      <c r="AU226" s="180"/>
      <c r="AV226" s="180"/>
      <c r="AW226" s="180"/>
      <c r="AX226" s="180"/>
      <c r="AY226" s="180"/>
      <c r="AZ226" s="180"/>
      <c r="BA226" s="180"/>
      <c r="BB226" s="180"/>
      <c r="BC226" s="180"/>
      <c r="BD226" s="180"/>
      <c r="BE226" s="180"/>
      <c r="BF226" s="180"/>
      <c r="BG226" s="180"/>
      <c r="BH226" s="180"/>
      <c r="BI226" s="180"/>
      <c r="BJ226" s="180"/>
      <c r="BK226" s="180"/>
      <c r="BL226" s="180"/>
      <c r="BM226" s="180"/>
      <c r="BN226" s="180"/>
      <c r="BO226" s="180"/>
      <c r="BP226" s="180"/>
      <c r="BQ226" s="180"/>
      <c r="BR226" s="180"/>
      <c r="BS226" s="180"/>
      <c r="BT226" s="180"/>
      <c r="BU226" s="180"/>
      <c r="BV226" s="180"/>
      <c r="BW226" s="180"/>
      <c r="BX226" s="180"/>
      <c r="BY226" s="180"/>
      <c r="BZ226" s="180"/>
      <c r="CA226" s="180"/>
      <c r="CB226" s="180"/>
      <c r="CC226" s="180"/>
      <c r="CD226" s="180"/>
      <c r="CE226" s="180"/>
      <c r="CF226" s="180"/>
      <c r="CG226" s="180"/>
    </row>
    <row r="227" spans="1:85" s="553" customFormat="1" x14ac:dyDescent="0.25">
      <c r="A227" s="289" t="s">
        <v>364</v>
      </c>
      <c r="B227" s="290"/>
      <c r="C227" s="556">
        <v>200</v>
      </c>
      <c r="D227" s="235">
        <v>200</v>
      </c>
      <c r="E227" s="233">
        <f t="shared" si="349"/>
        <v>0</v>
      </c>
      <c r="F227" s="234">
        <f t="shared" si="350"/>
        <v>200</v>
      </c>
      <c r="G227" s="235">
        <f t="shared" si="309"/>
        <v>206</v>
      </c>
      <c r="H227" s="233">
        <f t="shared" si="351"/>
        <v>0.03</v>
      </c>
      <c r="I227" s="234">
        <f t="shared" si="352"/>
        <v>206</v>
      </c>
      <c r="J227" s="235">
        <f t="shared" si="353"/>
        <v>212.2</v>
      </c>
      <c r="K227" s="233">
        <f t="shared" si="354"/>
        <v>3.0097087378640721E-2</v>
      </c>
      <c r="L227" s="234">
        <f t="shared" si="355"/>
        <v>212.2</v>
      </c>
      <c r="M227" s="235">
        <f t="shared" si="358"/>
        <v>218.6</v>
      </c>
      <c r="N227" s="233">
        <f t="shared" si="356"/>
        <v>3.016022620169654E-2</v>
      </c>
      <c r="O227" s="234">
        <f t="shared" si="357"/>
        <v>218.6</v>
      </c>
      <c r="P227" s="235">
        <v>240</v>
      </c>
      <c r="Q227" s="233">
        <f t="shared" si="318"/>
        <v>9.7895699908508715E-2</v>
      </c>
      <c r="R227" s="235">
        <f t="shared" si="348"/>
        <v>264</v>
      </c>
      <c r="S227" s="236">
        <f t="shared" si="345"/>
        <v>290.39999999999998</v>
      </c>
      <c r="T227" s="233">
        <f t="shared" si="346"/>
        <v>9.9999999999999908E-2</v>
      </c>
      <c r="U227" s="254" t="s">
        <v>98</v>
      </c>
      <c r="V227" s="254"/>
      <c r="W227" s="226" t="s">
        <v>11</v>
      </c>
      <c r="X227" s="180"/>
      <c r="Y227" s="180"/>
      <c r="Z227" s="213">
        <v>343.2</v>
      </c>
      <c r="AA227" s="237">
        <f t="shared" si="347"/>
        <v>0.29999999999999993</v>
      </c>
      <c r="AB227" s="214" t="s">
        <v>342</v>
      </c>
      <c r="AC227" s="180"/>
      <c r="AD227" s="227">
        <f t="shared" si="321"/>
        <v>264</v>
      </c>
      <c r="AE227" s="228">
        <f t="shared" si="322"/>
        <v>343.2</v>
      </c>
      <c r="AF227" s="229">
        <f t="shared" si="323"/>
        <v>0.29999999999999993</v>
      </c>
      <c r="AG227" s="254" t="s">
        <v>98</v>
      </c>
      <c r="AH227" s="254"/>
      <c r="AI227" s="226" t="s">
        <v>11</v>
      </c>
      <c r="AJ227" s="180"/>
      <c r="AK227" s="180"/>
      <c r="AL227" s="180"/>
      <c r="AM227" s="180"/>
      <c r="AN227" s="180"/>
      <c r="AO227" s="180"/>
      <c r="AP227" s="180"/>
      <c r="AQ227" s="180"/>
      <c r="AR227" s="180"/>
      <c r="AS227" s="180"/>
      <c r="AT227" s="180"/>
      <c r="AU227" s="180"/>
      <c r="AV227" s="180"/>
      <c r="AW227" s="180"/>
      <c r="AX227" s="180"/>
      <c r="AY227" s="180"/>
      <c r="AZ227" s="180"/>
      <c r="BA227" s="180"/>
      <c r="BB227" s="180"/>
      <c r="BC227" s="180"/>
      <c r="BD227" s="180"/>
      <c r="BE227" s="180"/>
      <c r="BF227" s="180"/>
      <c r="BG227" s="180"/>
      <c r="BH227" s="180"/>
      <c r="BI227" s="180"/>
      <c r="BJ227" s="180"/>
      <c r="BK227" s="180"/>
      <c r="BL227" s="180"/>
      <c r="BM227" s="180"/>
      <c r="BN227" s="180"/>
      <c r="BO227" s="180"/>
      <c r="BP227" s="180"/>
      <c r="BQ227" s="180"/>
      <c r="BR227" s="180"/>
      <c r="BS227" s="180"/>
      <c r="BT227" s="180"/>
      <c r="BU227" s="180"/>
      <c r="BV227" s="180"/>
      <c r="BW227" s="180"/>
      <c r="BX227" s="180"/>
      <c r="BY227" s="180"/>
      <c r="BZ227" s="180"/>
      <c r="CA227" s="180"/>
      <c r="CB227" s="180"/>
      <c r="CC227" s="180"/>
      <c r="CD227" s="180"/>
      <c r="CE227" s="180"/>
      <c r="CF227" s="180"/>
      <c r="CG227" s="180"/>
    </row>
    <row r="228" spans="1:85" s="553" customFormat="1" ht="15" thickBot="1" x14ac:dyDescent="0.3">
      <c r="A228" s="310" t="s">
        <v>365</v>
      </c>
      <c r="B228" s="343"/>
      <c r="C228" s="558">
        <v>100</v>
      </c>
      <c r="D228" s="558">
        <v>100</v>
      </c>
      <c r="E228" s="262">
        <f t="shared" si="349"/>
        <v>0</v>
      </c>
      <c r="F228" s="433">
        <f t="shared" si="350"/>
        <v>100</v>
      </c>
      <c r="G228" s="264">
        <f t="shared" si="309"/>
        <v>103</v>
      </c>
      <c r="H228" s="262">
        <f t="shared" si="351"/>
        <v>0.03</v>
      </c>
      <c r="I228" s="433">
        <f t="shared" si="352"/>
        <v>103</v>
      </c>
      <c r="J228" s="264">
        <f t="shared" si="353"/>
        <v>106.1</v>
      </c>
      <c r="K228" s="262">
        <f t="shared" si="354"/>
        <v>3.0097087378640721E-2</v>
      </c>
      <c r="L228" s="433">
        <f t="shared" si="355"/>
        <v>106.1</v>
      </c>
      <c r="M228" s="264">
        <f t="shared" si="358"/>
        <v>109.3</v>
      </c>
      <c r="N228" s="262">
        <f t="shared" si="356"/>
        <v>3.016022620169654E-2</v>
      </c>
      <c r="O228" s="433">
        <f t="shared" si="357"/>
        <v>109.3</v>
      </c>
      <c r="P228" s="264">
        <v>120</v>
      </c>
      <c r="Q228" s="233">
        <f t="shared" si="318"/>
        <v>9.7895699908508715E-2</v>
      </c>
      <c r="R228" s="264">
        <f t="shared" si="348"/>
        <v>132</v>
      </c>
      <c r="S228" s="265">
        <f t="shared" si="345"/>
        <v>145.19999999999999</v>
      </c>
      <c r="T228" s="233">
        <f t="shared" si="346"/>
        <v>9.9999999999999908E-2</v>
      </c>
      <c r="U228" s="266" t="s">
        <v>98</v>
      </c>
      <c r="V228" s="266"/>
      <c r="W228" s="314" t="s">
        <v>11</v>
      </c>
      <c r="X228" s="180"/>
      <c r="Y228" s="180"/>
      <c r="Z228" s="315">
        <v>171.6</v>
      </c>
      <c r="AA228" s="316">
        <f t="shared" si="347"/>
        <v>0.29999999999999993</v>
      </c>
      <c r="AB228" s="317" t="s">
        <v>342</v>
      </c>
      <c r="AC228" s="180"/>
      <c r="AD228" s="318">
        <f t="shared" si="321"/>
        <v>132</v>
      </c>
      <c r="AE228" s="319">
        <f t="shared" si="322"/>
        <v>171.6</v>
      </c>
      <c r="AF228" s="320">
        <f t="shared" si="323"/>
        <v>0.29999999999999993</v>
      </c>
      <c r="AG228" s="266" t="s">
        <v>98</v>
      </c>
      <c r="AH228" s="266"/>
      <c r="AI228" s="314" t="s">
        <v>11</v>
      </c>
      <c r="AJ228" s="180"/>
      <c r="AK228" s="180"/>
      <c r="AL228" s="180"/>
      <c r="AM228" s="180"/>
      <c r="AN228" s="180"/>
      <c r="AO228" s="180"/>
      <c r="AP228" s="180"/>
      <c r="AQ228" s="180"/>
      <c r="AR228" s="180"/>
      <c r="AS228" s="180"/>
      <c r="AT228" s="180"/>
      <c r="AU228" s="180"/>
      <c r="AV228" s="180"/>
      <c r="AW228" s="180"/>
      <c r="AX228" s="180"/>
      <c r="AY228" s="180"/>
      <c r="AZ228" s="180"/>
      <c r="BA228" s="180"/>
      <c r="BB228" s="180"/>
      <c r="BC228" s="180"/>
      <c r="BD228" s="180"/>
      <c r="BE228" s="180"/>
      <c r="BF228" s="180"/>
      <c r="BG228" s="180"/>
      <c r="BH228" s="180"/>
      <c r="BI228" s="180"/>
      <c r="BJ228" s="180"/>
      <c r="BK228" s="180"/>
      <c r="BL228" s="180"/>
      <c r="BM228" s="180"/>
      <c r="BN228" s="180"/>
      <c r="BO228" s="180"/>
      <c r="BP228" s="180"/>
      <c r="BQ228" s="180"/>
      <c r="BR228" s="180"/>
      <c r="BS228" s="180"/>
      <c r="BT228" s="180"/>
      <c r="BU228" s="180"/>
      <c r="BV228" s="180"/>
      <c r="BW228" s="180"/>
      <c r="BX228" s="180"/>
      <c r="BY228" s="180"/>
      <c r="BZ228" s="180"/>
      <c r="CA228" s="180"/>
      <c r="CB228" s="180"/>
      <c r="CC228" s="180"/>
      <c r="CD228" s="180"/>
      <c r="CE228" s="180"/>
      <c r="CF228" s="180"/>
      <c r="CG228" s="180"/>
    </row>
    <row r="229" spans="1:85" ht="15" thickBot="1" x14ac:dyDescent="0.3">
      <c r="C229" s="175"/>
      <c r="D229" s="175"/>
      <c r="E229" s="175"/>
      <c r="F229" s="175"/>
      <c r="G229" s="175"/>
      <c r="H229" s="175"/>
      <c r="I229" s="175"/>
      <c r="J229" s="175"/>
      <c r="K229" s="175"/>
      <c r="L229" s="175"/>
      <c r="M229" s="175"/>
      <c r="N229" s="175"/>
      <c r="O229" s="175"/>
      <c r="P229" s="175"/>
      <c r="Q229" s="175"/>
      <c r="R229" s="175"/>
      <c r="S229" s="536"/>
      <c r="T229" s="175"/>
      <c r="U229" s="175"/>
      <c r="V229" s="175"/>
      <c r="W229" s="175"/>
      <c r="AA229" s="237"/>
      <c r="AD229" s="185"/>
      <c r="AG229" s="175"/>
      <c r="AH229" s="175"/>
      <c r="AI229" s="175"/>
    </row>
    <row r="230" spans="1:85" s="553" customFormat="1" ht="60" x14ac:dyDescent="0.25">
      <c r="A230" s="537" t="s">
        <v>366</v>
      </c>
      <c r="B230" s="538"/>
      <c r="C230" s="559" t="s">
        <v>61</v>
      </c>
      <c r="D230" s="559" t="s">
        <v>62</v>
      </c>
      <c r="E230" s="560" t="s">
        <v>42</v>
      </c>
      <c r="F230" s="561" t="s">
        <v>63</v>
      </c>
      <c r="G230" s="561" t="s">
        <v>64</v>
      </c>
      <c r="H230" s="561" t="s">
        <v>4</v>
      </c>
      <c r="I230" s="561" t="s">
        <v>65</v>
      </c>
      <c r="J230" s="561" t="s">
        <v>66</v>
      </c>
      <c r="K230" s="561" t="s">
        <v>4</v>
      </c>
      <c r="L230" s="561" t="s">
        <v>67</v>
      </c>
      <c r="M230" s="561" t="s">
        <v>68</v>
      </c>
      <c r="N230" s="561" t="s">
        <v>4</v>
      </c>
      <c r="O230" s="282" t="s">
        <v>69</v>
      </c>
      <c r="P230" s="283" t="s">
        <v>91</v>
      </c>
      <c r="Q230" s="283" t="s">
        <v>4</v>
      </c>
      <c r="R230" s="283" t="s">
        <v>2</v>
      </c>
      <c r="S230" s="284" t="s">
        <v>72</v>
      </c>
      <c r="T230" s="283" t="s">
        <v>4</v>
      </c>
      <c r="U230" s="282" t="s">
        <v>73</v>
      </c>
      <c r="V230" s="561" t="s">
        <v>6</v>
      </c>
      <c r="W230" s="562" t="s">
        <v>7</v>
      </c>
      <c r="X230" s="180"/>
      <c r="Y230" s="180"/>
      <c r="Z230" s="286"/>
      <c r="AA230" s="388"/>
      <c r="AB230" s="389"/>
      <c r="AC230" s="180"/>
      <c r="AD230" s="202" t="s">
        <v>71</v>
      </c>
      <c r="AE230" s="203" t="s">
        <v>72</v>
      </c>
      <c r="AF230" s="204" t="s">
        <v>4</v>
      </c>
      <c r="AG230" s="202" t="s">
        <v>73</v>
      </c>
      <c r="AH230" s="202" t="s">
        <v>6</v>
      </c>
      <c r="AI230" s="205" t="s">
        <v>7</v>
      </c>
      <c r="AJ230" s="180"/>
      <c r="AK230" s="180"/>
      <c r="AL230" s="180"/>
      <c r="AM230" s="180"/>
      <c r="AN230" s="180"/>
      <c r="AO230" s="180"/>
      <c r="AP230" s="180"/>
      <c r="AQ230" s="180"/>
      <c r="AR230" s="180"/>
      <c r="AS230" s="180"/>
      <c r="AT230" s="180"/>
      <c r="AU230" s="180"/>
      <c r="AV230" s="180"/>
      <c r="AW230" s="180"/>
      <c r="AX230" s="180"/>
      <c r="AY230" s="180"/>
      <c r="AZ230" s="180"/>
      <c r="BA230" s="180"/>
      <c r="BB230" s="180"/>
      <c r="BC230" s="180"/>
      <c r="BD230" s="180"/>
      <c r="BE230" s="180"/>
      <c r="BF230" s="180"/>
      <c r="BG230" s="180"/>
      <c r="BH230" s="180"/>
      <c r="BI230" s="180"/>
      <c r="BJ230" s="180"/>
      <c r="BK230" s="180"/>
      <c r="BL230" s="180"/>
      <c r="BM230" s="180"/>
      <c r="BN230" s="180"/>
      <c r="BO230" s="180"/>
      <c r="BP230" s="180"/>
      <c r="BQ230" s="180"/>
      <c r="BR230" s="180"/>
      <c r="BS230" s="180"/>
      <c r="BT230" s="180"/>
      <c r="BU230" s="180"/>
      <c r="BV230" s="180"/>
      <c r="BW230" s="180"/>
      <c r="BX230" s="180"/>
      <c r="BY230" s="180"/>
      <c r="BZ230" s="180"/>
      <c r="CA230" s="180"/>
      <c r="CB230" s="180"/>
      <c r="CC230" s="180"/>
      <c r="CD230" s="180"/>
      <c r="CE230" s="180"/>
      <c r="CF230" s="180"/>
      <c r="CG230" s="180"/>
    </row>
    <row r="231" spans="1:85" s="553" customFormat="1" ht="15" x14ac:dyDescent="0.25">
      <c r="A231" s="563" t="s">
        <v>367</v>
      </c>
      <c r="B231" s="564"/>
      <c r="C231" s="505"/>
      <c r="D231" s="505"/>
      <c r="E231" s="506"/>
      <c r="F231" s="505"/>
      <c r="G231" s="505"/>
      <c r="H231" s="506"/>
      <c r="I231" s="505"/>
      <c r="J231" s="505"/>
      <c r="K231" s="506"/>
      <c r="L231" s="505"/>
      <c r="M231" s="505"/>
      <c r="N231" s="506"/>
      <c r="O231" s="505"/>
      <c r="P231" s="505"/>
      <c r="Q231" s="505"/>
      <c r="R231" s="505"/>
      <c r="S231" s="565"/>
      <c r="T231" s="506"/>
      <c r="U231" s="292"/>
      <c r="V231" s="292"/>
      <c r="W231" s="307"/>
      <c r="X231" s="180"/>
      <c r="Y231" s="180"/>
      <c r="Z231" s="213"/>
      <c r="AA231" s="390"/>
      <c r="AB231" s="391"/>
      <c r="AC231" s="180"/>
      <c r="AD231" s="227"/>
      <c r="AE231" s="228"/>
      <c r="AF231" s="229"/>
      <c r="AG231" s="292"/>
      <c r="AH231" s="292"/>
      <c r="AI231" s="307"/>
      <c r="AJ231" s="180"/>
      <c r="AK231" s="180"/>
      <c r="AL231" s="180"/>
      <c r="AM231" s="180"/>
      <c r="AN231" s="180"/>
      <c r="AO231" s="180"/>
      <c r="AP231" s="180"/>
      <c r="AQ231" s="180"/>
      <c r="AR231" s="180"/>
      <c r="AS231" s="180"/>
      <c r="AT231" s="180"/>
      <c r="AU231" s="180"/>
      <c r="AV231" s="180"/>
      <c r="AW231" s="180"/>
      <c r="AX231" s="180"/>
      <c r="AY231" s="180"/>
      <c r="AZ231" s="180"/>
      <c r="BA231" s="180"/>
      <c r="BB231" s="180"/>
      <c r="BC231" s="180"/>
      <c r="BD231" s="180"/>
      <c r="BE231" s="180"/>
      <c r="BF231" s="180"/>
      <c r="BG231" s="180"/>
      <c r="BH231" s="180"/>
      <c r="BI231" s="180"/>
      <c r="BJ231" s="180"/>
      <c r="BK231" s="180"/>
      <c r="BL231" s="180"/>
      <c r="BM231" s="180"/>
      <c r="BN231" s="180"/>
      <c r="BO231" s="180"/>
      <c r="BP231" s="180"/>
      <c r="BQ231" s="180"/>
      <c r="BR231" s="180"/>
      <c r="BS231" s="180"/>
      <c r="BT231" s="180"/>
      <c r="BU231" s="180"/>
      <c r="BV231" s="180"/>
      <c r="BW231" s="180"/>
      <c r="BX231" s="180"/>
      <c r="BY231" s="180"/>
      <c r="BZ231" s="180"/>
      <c r="CA231" s="180"/>
      <c r="CB231" s="180"/>
      <c r="CC231" s="180"/>
      <c r="CD231" s="180"/>
      <c r="CE231" s="180"/>
      <c r="CF231" s="180"/>
      <c r="CG231" s="180"/>
    </row>
    <row r="232" spans="1:85" s="553" customFormat="1" ht="15" x14ac:dyDescent="0.25">
      <c r="A232" s="563" t="s">
        <v>368</v>
      </c>
      <c r="B232" s="566" t="s">
        <v>369</v>
      </c>
      <c r="C232" s="527"/>
      <c r="D232" s="505"/>
      <c r="E232" s="506"/>
      <c r="F232" s="527"/>
      <c r="G232" s="505"/>
      <c r="H232" s="506"/>
      <c r="I232" s="527"/>
      <c r="J232" s="505"/>
      <c r="K232" s="506"/>
      <c r="L232" s="527"/>
      <c r="M232" s="505"/>
      <c r="N232" s="506"/>
      <c r="O232" s="527"/>
      <c r="P232" s="505"/>
      <c r="Q232" s="505"/>
      <c r="R232" s="505"/>
      <c r="S232" s="565"/>
      <c r="T232" s="506"/>
      <c r="U232" s="292"/>
      <c r="V232" s="292"/>
      <c r="W232" s="307"/>
      <c r="X232" s="180"/>
      <c r="Y232" s="180"/>
      <c r="Z232" s="213"/>
      <c r="AA232" s="390"/>
      <c r="AB232" s="391"/>
      <c r="AC232" s="180"/>
      <c r="AD232" s="227"/>
      <c r="AE232" s="228"/>
      <c r="AF232" s="229"/>
      <c r="AG232" s="292"/>
      <c r="AH232" s="292"/>
      <c r="AI232" s="307"/>
      <c r="AJ232" s="180"/>
      <c r="AK232" s="180"/>
      <c r="AL232" s="180"/>
      <c r="AM232" s="180"/>
      <c r="AN232" s="180"/>
      <c r="AO232" s="180"/>
      <c r="AP232" s="180"/>
      <c r="AQ232" s="180"/>
      <c r="AR232" s="180"/>
      <c r="AS232" s="180"/>
      <c r="AT232" s="180"/>
      <c r="AU232" s="180"/>
      <c r="AV232" s="180"/>
      <c r="AW232" s="180"/>
      <c r="AX232" s="180"/>
      <c r="AY232" s="180"/>
      <c r="AZ232" s="180"/>
      <c r="BA232" s="180"/>
      <c r="BB232" s="180"/>
      <c r="BC232" s="180"/>
      <c r="BD232" s="180"/>
      <c r="BE232" s="180"/>
      <c r="BF232" s="180"/>
      <c r="BG232" s="180"/>
      <c r="BH232" s="180"/>
      <c r="BI232" s="180"/>
      <c r="BJ232" s="180"/>
      <c r="BK232" s="180"/>
      <c r="BL232" s="180"/>
      <c r="BM232" s="180"/>
      <c r="BN232" s="180"/>
      <c r="BO232" s="180"/>
      <c r="BP232" s="180"/>
      <c r="BQ232" s="180"/>
      <c r="BR232" s="180"/>
      <c r="BS232" s="180"/>
      <c r="BT232" s="180"/>
      <c r="BU232" s="180"/>
      <c r="BV232" s="180"/>
      <c r="BW232" s="180"/>
      <c r="BX232" s="180"/>
      <c r="BY232" s="180"/>
      <c r="BZ232" s="180"/>
      <c r="CA232" s="180"/>
      <c r="CB232" s="180"/>
      <c r="CC232" s="180"/>
      <c r="CD232" s="180"/>
      <c r="CE232" s="180"/>
      <c r="CF232" s="180"/>
      <c r="CG232" s="180"/>
    </row>
    <row r="233" spans="1:85" s="553" customFormat="1" x14ac:dyDescent="0.25">
      <c r="A233" s="567" t="s">
        <v>370</v>
      </c>
      <c r="B233" s="251" t="s">
        <v>371</v>
      </c>
      <c r="C233" s="527"/>
      <c r="D233" s="505"/>
      <c r="E233" s="506"/>
      <c r="F233" s="527"/>
      <c r="G233" s="505"/>
      <c r="H233" s="506"/>
      <c r="I233" s="253">
        <f>0.5</f>
        <v>0.5</v>
      </c>
      <c r="J233" s="253">
        <f>0.5</f>
        <v>0.5</v>
      </c>
      <c r="K233" s="233">
        <f t="shared" ref="K233:K256" si="359">+(J233-I233)/I233</f>
        <v>0</v>
      </c>
      <c r="L233" s="253">
        <f>0.5</f>
        <v>0.5</v>
      </c>
      <c r="M233" s="253">
        <f>0.5</f>
        <v>0.5</v>
      </c>
      <c r="N233" s="233">
        <f t="shared" ref="N233:N256" si="360">+(M233-L233)/L233</f>
        <v>0</v>
      </c>
      <c r="O233" s="253">
        <f>0.5</f>
        <v>0.5</v>
      </c>
      <c r="P233" s="253">
        <f>0.5</f>
        <v>0.5</v>
      </c>
      <c r="Q233" s="233">
        <f t="shared" ref="Q233:Q256" si="361">+(P233-O233)/O233</f>
        <v>0</v>
      </c>
      <c r="R233" s="235">
        <v>1</v>
      </c>
      <c r="S233" s="236">
        <f t="shared" ref="S233:S256" si="362">ROUNDUP(R233*1.1,1)</f>
        <v>1.1000000000000001</v>
      </c>
      <c r="T233" s="233">
        <f t="shared" ref="T233:T256" si="363">+(S233-R233)/R233</f>
        <v>0.10000000000000009</v>
      </c>
      <c r="U233" s="292" t="s">
        <v>98</v>
      </c>
      <c r="V233" s="292"/>
      <c r="W233" s="255" t="s">
        <v>11</v>
      </c>
      <c r="X233" s="180"/>
      <c r="Y233" s="180"/>
      <c r="Z233" s="213"/>
      <c r="AA233" s="390" t="str">
        <f t="shared" ref="AA233:AA256" si="364">IF(Z233=0,"N/A",(Z233-R233)/R233)</f>
        <v>N/A</v>
      </c>
      <c r="AB233" s="568">
        <v>0.1</v>
      </c>
      <c r="AC233" s="180"/>
      <c r="AD233" s="227">
        <f t="shared" si="321"/>
        <v>1</v>
      </c>
      <c r="AE233" s="228">
        <f t="shared" si="322"/>
        <v>1.1000000000000001</v>
      </c>
      <c r="AF233" s="229">
        <f t="shared" si="323"/>
        <v>0.10000000000000009</v>
      </c>
      <c r="AG233" s="292" t="s">
        <v>98</v>
      </c>
      <c r="AH233" s="292"/>
      <c r="AI233" s="255" t="s">
        <v>11</v>
      </c>
      <c r="AJ233" s="180"/>
      <c r="AK233" s="180"/>
      <c r="AL233" s="180"/>
      <c r="AM233" s="180"/>
      <c r="AN233" s="180"/>
      <c r="AO233" s="180"/>
      <c r="AP233" s="180"/>
      <c r="AQ233" s="180"/>
      <c r="AR233" s="180"/>
      <c r="AS233" s="180"/>
      <c r="AT233" s="180"/>
      <c r="AU233" s="180"/>
      <c r="AV233" s="180"/>
      <c r="AW233" s="180"/>
      <c r="AX233" s="180"/>
      <c r="AY233" s="180"/>
      <c r="AZ233" s="180"/>
      <c r="BA233" s="180"/>
      <c r="BB233" s="180"/>
      <c r="BC233" s="180"/>
      <c r="BD233" s="180"/>
      <c r="BE233" s="180"/>
      <c r="BF233" s="180"/>
      <c r="BG233" s="180"/>
      <c r="BH233" s="180"/>
      <c r="BI233" s="180"/>
      <c r="BJ233" s="180"/>
      <c r="BK233" s="180"/>
      <c r="BL233" s="180"/>
      <c r="BM233" s="180"/>
      <c r="BN233" s="180"/>
      <c r="BO233" s="180"/>
      <c r="BP233" s="180"/>
      <c r="BQ233" s="180"/>
      <c r="BR233" s="180"/>
      <c r="BS233" s="180"/>
      <c r="BT233" s="180"/>
      <c r="BU233" s="180"/>
      <c r="BV233" s="180"/>
      <c r="BW233" s="180"/>
      <c r="BX233" s="180"/>
      <c r="BY233" s="180"/>
      <c r="BZ233" s="180"/>
      <c r="CA233" s="180"/>
      <c r="CB233" s="180"/>
      <c r="CC233" s="180"/>
      <c r="CD233" s="180"/>
      <c r="CE233" s="180"/>
      <c r="CF233" s="180"/>
      <c r="CG233" s="180"/>
    </row>
    <row r="234" spans="1:85" s="570" customFormat="1" x14ac:dyDescent="0.25">
      <c r="A234" s="569"/>
      <c r="B234" s="251" t="s">
        <v>372</v>
      </c>
      <c r="C234" s="291">
        <v>2.2999999999999998</v>
      </c>
      <c r="D234" s="232">
        <v>2.4</v>
      </c>
      <c r="E234" s="233">
        <f t="shared" ref="E234:E256" si="365">+(D234-C234)/C234</f>
        <v>4.3478260869565258E-2</v>
      </c>
      <c r="F234" s="253">
        <f t="shared" ref="F234:F256" si="366">D234</f>
        <v>2.4</v>
      </c>
      <c r="G234" s="235">
        <f t="shared" ref="G234:G256" si="367">ROUNDUP(F234*1.03,1)</f>
        <v>2.5</v>
      </c>
      <c r="H234" s="233">
        <f t="shared" ref="H234:H256" si="368">+(G234-F234)/F234</f>
        <v>4.1666666666666706E-2</v>
      </c>
      <c r="I234" s="253">
        <f t="shared" ref="I234:I256" si="369">G234</f>
        <v>2.5</v>
      </c>
      <c r="J234" s="235">
        <f t="shared" ref="J234:J256" si="370">ROUNDUP(I234*1.03,1)</f>
        <v>2.6</v>
      </c>
      <c r="K234" s="233">
        <f t="shared" si="359"/>
        <v>4.0000000000000036E-2</v>
      </c>
      <c r="L234" s="253">
        <f t="shared" ref="L234:L235" si="371">J234</f>
        <v>2.6</v>
      </c>
      <c r="M234" s="235">
        <f t="shared" ref="M234:M235" si="372">ROUNDUP(L234*1.03,1)</f>
        <v>2.7</v>
      </c>
      <c r="N234" s="233">
        <f t="shared" si="360"/>
        <v>3.8461538461538491E-2</v>
      </c>
      <c r="O234" s="253">
        <f t="shared" ref="O234:O235" si="373">M234</f>
        <v>2.7</v>
      </c>
      <c r="P234" s="235">
        <f>ROUNDUP(O234*1.03,1)</f>
        <v>2.8000000000000003</v>
      </c>
      <c r="Q234" s="233">
        <f t="shared" si="361"/>
        <v>3.703703703703707E-2</v>
      </c>
      <c r="R234" s="235">
        <v>3.6</v>
      </c>
      <c r="S234" s="236">
        <f t="shared" si="362"/>
        <v>4</v>
      </c>
      <c r="T234" s="233">
        <f t="shared" si="363"/>
        <v>0.11111111111111108</v>
      </c>
      <c r="U234" s="254" t="s">
        <v>98</v>
      </c>
      <c r="V234" s="254"/>
      <c r="W234" s="255" t="s">
        <v>11</v>
      </c>
      <c r="X234" s="180"/>
      <c r="Y234" s="180"/>
      <c r="Z234" s="213"/>
      <c r="AA234" s="390" t="str">
        <f t="shared" si="364"/>
        <v>N/A</v>
      </c>
      <c r="AB234" s="568">
        <v>0.1</v>
      </c>
      <c r="AC234" s="180"/>
      <c r="AD234" s="227">
        <f t="shared" si="321"/>
        <v>3.6</v>
      </c>
      <c r="AE234" s="228">
        <f t="shared" si="322"/>
        <v>4</v>
      </c>
      <c r="AF234" s="229">
        <f t="shared" si="323"/>
        <v>0.11111111111111108</v>
      </c>
      <c r="AG234" s="254" t="s">
        <v>98</v>
      </c>
      <c r="AH234" s="254"/>
      <c r="AI234" s="255" t="s">
        <v>11</v>
      </c>
      <c r="AJ234" s="180"/>
      <c r="AK234" s="180"/>
      <c r="AL234" s="180"/>
      <c r="AM234" s="180"/>
      <c r="AN234" s="180"/>
      <c r="AO234" s="180"/>
      <c r="AP234" s="180"/>
      <c r="AQ234" s="180"/>
      <c r="AR234" s="180"/>
      <c r="AS234" s="180"/>
      <c r="AT234" s="180"/>
      <c r="AU234" s="180"/>
      <c r="AV234" s="180"/>
      <c r="AW234" s="180"/>
      <c r="AX234" s="180"/>
      <c r="AY234" s="180"/>
      <c r="AZ234" s="180"/>
      <c r="BA234" s="180"/>
      <c r="BB234" s="180"/>
      <c r="BC234" s="180"/>
      <c r="BD234" s="180"/>
      <c r="BE234" s="180"/>
      <c r="BF234" s="180"/>
      <c r="BG234" s="180"/>
      <c r="BH234" s="180"/>
      <c r="BI234" s="180"/>
      <c r="BJ234" s="180"/>
      <c r="BK234" s="180"/>
      <c r="BL234" s="180"/>
      <c r="BM234" s="180"/>
      <c r="BN234" s="180"/>
      <c r="BO234" s="180"/>
      <c r="BP234" s="180"/>
      <c r="BQ234" s="180"/>
      <c r="BR234" s="180"/>
      <c r="BS234" s="180"/>
      <c r="BT234" s="180"/>
      <c r="BU234" s="180"/>
      <c r="BV234" s="180"/>
      <c r="BW234" s="180"/>
      <c r="BX234" s="180"/>
      <c r="BY234" s="180"/>
      <c r="BZ234" s="180"/>
      <c r="CA234" s="180"/>
      <c r="CB234" s="180"/>
      <c r="CC234" s="180"/>
      <c r="CD234" s="180"/>
      <c r="CE234" s="180"/>
      <c r="CF234" s="180"/>
      <c r="CG234" s="180"/>
    </row>
    <row r="235" spans="1:85" x14ac:dyDescent="0.25">
      <c r="A235" s="569"/>
      <c r="B235" s="251" t="s">
        <v>373</v>
      </c>
      <c r="C235" s="291">
        <v>3.3</v>
      </c>
      <c r="D235" s="232">
        <v>3.4</v>
      </c>
      <c r="E235" s="233">
        <f t="shared" si="365"/>
        <v>3.0303030303030332E-2</v>
      </c>
      <c r="F235" s="253">
        <f t="shared" si="366"/>
        <v>3.4</v>
      </c>
      <c r="G235" s="235">
        <f t="shared" si="367"/>
        <v>3.6</v>
      </c>
      <c r="H235" s="233">
        <f t="shared" si="368"/>
        <v>5.8823529411764761E-2</v>
      </c>
      <c r="I235" s="253">
        <f t="shared" si="369"/>
        <v>3.6</v>
      </c>
      <c r="J235" s="235">
        <f t="shared" si="370"/>
        <v>3.8000000000000003</v>
      </c>
      <c r="K235" s="233">
        <f t="shared" si="359"/>
        <v>5.5555555555555601E-2</v>
      </c>
      <c r="L235" s="253">
        <f t="shared" si="371"/>
        <v>3.8000000000000003</v>
      </c>
      <c r="M235" s="235">
        <f t="shared" si="372"/>
        <v>4</v>
      </c>
      <c r="N235" s="233">
        <f t="shared" si="360"/>
        <v>5.2631578947368349E-2</v>
      </c>
      <c r="O235" s="253">
        <f t="shared" si="373"/>
        <v>4</v>
      </c>
      <c r="P235" s="235">
        <f>ROUNDUP(O235*1.03,1)</f>
        <v>4.1999999999999993</v>
      </c>
      <c r="Q235" s="233">
        <f t="shared" si="361"/>
        <v>4.9999999999999822E-2</v>
      </c>
      <c r="R235" s="235">
        <v>5.5</v>
      </c>
      <c r="S235" s="236">
        <f t="shared" si="362"/>
        <v>6.1</v>
      </c>
      <c r="T235" s="233">
        <f t="shared" si="363"/>
        <v>0.10909090909090903</v>
      </c>
      <c r="U235" s="254" t="s">
        <v>98</v>
      </c>
      <c r="V235" s="254"/>
      <c r="W235" s="255" t="s">
        <v>11</v>
      </c>
      <c r="Z235" s="213"/>
      <c r="AA235" s="390" t="str">
        <f t="shared" si="364"/>
        <v>N/A</v>
      </c>
      <c r="AB235" s="568">
        <v>0.1</v>
      </c>
      <c r="AD235" s="227">
        <f t="shared" si="321"/>
        <v>5.5</v>
      </c>
      <c r="AE235" s="228">
        <f t="shared" si="322"/>
        <v>6.1</v>
      </c>
      <c r="AF235" s="229">
        <f t="shared" si="323"/>
        <v>0.10909090909090903</v>
      </c>
      <c r="AG235" s="254" t="s">
        <v>98</v>
      </c>
      <c r="AH235" s="254"/>
      <c r="AI235" s="255" t="s">
        <v>11</v>
      </c>
    </row>
    <row r="236" spans="1:85" x14ac:dyDescent="0.25">
      <c r="A236" s="567" t="s">
        <v>374</v>
      </c>
      <c r="B236" s="251" t="s">
        <v>371</v>
      </c>
      <c r="C236" s="527"/>
      <c r="D236" s="505"/>
      <c r="E236" s="506"/>
      <c r="F236" s="527"/>
      <c r="G236" s="505"/>
      <c r="H236" s="506"/>
      <c r="I236" s="253">
        <f>0.5</f>
        <v>0.5</v>
      </c>
      <c r="J236" s="253">
        <f>0.5</f>
        <v>0.5</v>
      </c>
      <c r="K236" s="233">
        <f t="shared" si="359"/>
        <v>0</v>
      </c>
      <c r="L236" s="253">
        <f>0.5</f>
        <v>0.5</v>
      </c>
      <c r="M236" s="253">
        <f>0.5</f>
        <v>0.5</v>
      </c>
      <c r="N236" s="233">
        <f t="shared" si="360"/>
        <v>0</v>
      </c>
      <c r="O236" s="253">
        <f>0.5</f>
        <v>0.5</v>
      </c>
      <c r="P236" s="253">
        <f>0.5</f>
        <v>0.5</v>
      </c>
      <c r="Q236" s="233">
        <f t="shared" si="361"/>
        <v>0</v>
      </c>
      <c r="R236" s="235">
        <v>1</v>
      </c>
      <c r="S236" s="236">
        <f t="shared" si="362"/>
        <v>1.1000000000000001</v>
      </c>
      <c r="T236" s="233">
        <f t="shared" si="363"/>
        <v>0.10000000000000009</v>
      </c>
      <c r="U236" s="292" t="s">
        <v>82</v>
      </c>
      <c r="V236" s="292"/>
      <c r="W236" s="255" t="s">
        <v>11</v>
      </c>
      <c r="Z236" s="213"/>
      <c r="AA236" s="390" t="str">
        <f t="shared" si="364"/>
        <v>N/A</v>
      </c>
      <c r="AB236" s="391" t="s">
        <v>375</v>
      </c>
      <c r="AD236" s="227">
        <f t="shared" si="321"/>
        <v>1</v>
      </c>
      <c r="AE236" s="228">
        <f t="shared" si="322"/>
        <v>1.1000000000000001</v>
      </c>
      <c r="AF236" s="229">
        <f t="shared" si="323"/>
        <v>0.10000000000000009</v>
      </c>
      <c r="AG236" s="292" t="s">
        <v>82</v>
      </c>
      <c r="AH236" s="292"/>
      <c r="AI236" s="255" t="s">
        <v>11</v>
      </c>
    </row>
    <row r="237" spans="1:85" x14ac:dyDescent="0.25">
      <c r="A237" s="567"/>
      <c r="B237" s="251" t="s">
        <v>373</v>
      </c>
      <c r="C237" s="291">
        <v>1.8</v>
      </c>
      <c r="D237" s="232">
        <v>1.9</v>
      </c>
      <c r="E237" s="233">
        <f>+(D237-C237)/C237</f>
        <v>5.5555555555555483E-2</v>
      </c>
      <c r="F237" s="253">
        <f>D237</f>
        <v>1.9</v>
      </c>
      <c r="G237" s="235">
        <f>ROUNDUP(F237*1.03,1)</f>
        <v>2</v>
      </c>
      <c r="H237" s="233">
        <f>+(G237-F237)/F237</f>
        <v>5.2631578947368474E-2</v>
      </c>
      <c r="I237" s="253">
        <f>G237</f>
        <v>2</v>
      </c>
      <c r="J237" s="235">
        <f>ROUNDUP(I237*1.03,1)</f>
        <v>2.1</v>
      </c>
      <c r="K237" s="233">
        <f t="shared" si="359"/>
        <v>5.0000000000000044E-2</v>
      </c>
      <c r="L237" s="253">
        <f>J237</f>
        <v>2.1</v>
      </c>
      <c r="M237" s="235">
        <f>ROUNDUP(L237*1.03,1)</f>
        <v>2.2000000000000002</v>
      </c>
      <c r="N237" s="233">
        <f t="shared" si="360"/>
        <v>4.7619047619047658E-2</v>
      </c>
      <c r="O237" s="253">
        <f>M237</f>
        <v>2.2000000000000002</v>
      </c>
      <c r="P237" s="235">
        <f>ROUNDUP(O237*1.03,1)</f>
        <v>2.3000000000000003</v>
      </c>
      <c r="Q237" s="233">
        <f t="shared" si="361"/>
        <v>4.5454545454545491E-2</v>
      </c>
      <c r="R237" s="235">
        <v>3</v>
      </c>
      <c r="S237" s="236">
        <f t="shared" si="362"/>
        <v>3.3</v>
      </c>
      <c r="T237" s="233">
        <f t="shared" si="363"/>
        <v>9.9999999999999936E-2</v>
      </c>
      <c r="U237" s="254" t="s">
        <v>82</v>
      </c>
      <c r="V237" s="254"/>
      <c r="W237" s="255" t="s">
        <v>11</v>
      </c>
      <c r="Z237" s="213"/>
      <c r="AA237" s="390" t="str">
        <f t="shared" si="364"/>
        <v>N/A</v>
      </c>
      <c r="AB237" s="391" t="s">
        <v>375</v>
      </c>
      <c r="AD237" s="227">
        <f t="shared" si="321"/>
        <v>3</v>
      </c>
      <c r="AE237" s="228">
        <f t="shared" si="322"/>
        <v>3.3</v>
      </c>
      <c r="AF237" s="229">
        <f t="shared" si="323"/>
        <v>9.9999999999999936E-2</v>
      </c>
      <c r="AG237" s="254" t="s">
        <v>82</v>
      </c>
      <c r="AH237" s="254"/>
      <c r="AI237" s="255" t="s">
        <v>11</v>
      </c>
    </row>
    <row r="238" spans="1:85" s="553" customFormat="1" x14ac:dyDescent="0.25">
      <c r="A238" s="569"/>
      <c r="B238" s="251" t="s">
        <v>376</v>
      </c>
      <c r="C238" s="291">
        <v>2</v>
      </c>
      <c r="D238" s="232">
        <v>2.1</v>
      </c>
      <c r="E238" s="233">
        <f>+(D238-C238)/C238</f>
        <v>5.0000000000000044E-2</v>
      </c>
      <c r="F238" s="253">
        <f>D238</f>
        <v>2.1</v>
      </c>
      <c r="G238" s="235">
        <f>ROUNDUP(F238*1.03,1)</f>
        <v>2.2000000000000002</v>
      </c>
      <c r="H238" s="233">
        <f>+(G238-F238)/F238</f>
        <v>4.7619047619047658E-2</v>
      </c>
      <c r="I238" s="253">
        <f>G238</f>
        <v>2.2000000000000002</v>
      </c>
      <c r="J238" s="235">
        <f>ROUNDUP(I238*1.03,1)</f>
        <v>2.3000000000000003</v>
      </c>
      <c r="K238" s="233">
        <f t="shared" si="359"/>
        <v>4.5454545454545491E-2</v>
      </c>
      <c r="L238" s="253">
        <f>J238</f>
        <v>2.3000000000000003</v>
      </c>
      <c r="M238" s="235">
        <f>ROUNDUP(L238*1.03,1)</f>
        <v>2.4</v>
      </c>
      <c r="N238" s="233">
        <f t="shared" si="360"/>
        <v>4.3478260869565057E-2</v>
      </c>
      <c r="O238" s="253">
        <f>M238</f>
        <v>2.4</v>
      </c>
      <c r="P238" s="235">
        <f>ROUNDUP(O238*1.03,1)</f>
        <v>2.5</v>
      </c>
      <c r="Q238" s="233">
        <f t="shared" si="361"/>
        <v>4.1666666666666706E-2</v>
      </c>
      <c r="R238" s="235">
        <v>3.3</v>
      </c>
      <c r="S238" s="236">
        <f t="shared" si="362"/>
        <v>3.7</v>
      </c>
      <c r="T238" s="233">
        <f t="shared" si="363"/>
        <v>0.12121212121212133</v>
      </c>
      <c r="U238" s="254" t="s">
        <v>82</v>
      </c>
      <c r="V238" s="254"/>
      <c r="W238" s="255" t="s">
        <v>11</v>
      </c>
      <c r="X238" s="180"/>
      <c r="Y238" s="180"/>
      <c r="Z238" s="213"/>
      <c r="AA238" s="390" t="str">
        <f>IF(Z238=0,"N/A",(Z238-R238)/R238)</f>
        <v>N/A</v>
      </c>
      <c r="AB238" s="391" t="s">
        <v>375</v>
      </c>
      <c r="AC238" s="180"/>
      <c r="AD238" s="227">
        <f t="shared" si="321"/>
        <v>3.3</v>
      </c>
      <c r="AE238" s="228">
        <f t="shared" si="322"/>
        <v>3.7</v>
      </c>
      <c r="AF238" s="229">
        <f t="shared" si="323"/>
        <v>0.12121212121212133</v>
      </c>
      <c r="AG238" s="254" t="s">
        <v>82</v>
      </c>
      <c r="AH238" s="254"/>
      <c r="AI238" s="255" t="s">
        <v>11</v>
      </c>
      <c r="AJ238" s="180"/>
      <c r="AK238" s="180"/>
      <c r="AL238" s="180"/>
      <c r="AM238" s="180"/>
      <c r="AN238" s="180"/>
      <c r="AO238" s="180"/>
      <c r="AP238" s="180"/>
      <c r="AQ238" s="180"/>
      <c r="AR238" s="180"/>
      <c r="AS238" s="180"/>
      <c r="AT238" s="180"/>
      <c r="AU238" s="180"/>
      <c r="AV238" s="180"/>
      <c r="AW238" s="180"/>
      <c r="AX238" s="180"/>
      <c r="AY238" s="180"/>
      <c r="AZ238" s="180"/>
      <c r="BA238" s="180"/>
      <c r="BB238" s="180"/>
      <c r="BC238" s="180"/>
      <c r="BD238" s="180"/>
      <c r="BE238" s="180"/>
      <c r="BF238" s="180"/>
      <c r="BG238" s="180"/>
      <c r="BH238" s="180"/>
      <c r="BI238" s="180"/>
      <c r="BJ238" s="180"/>
      <c r="BK238" s="180"/>
      <c r="BL238" s="180"/>
      <c r="BM238" s="180"/>
      <c r="BN238" s="180"/>
      <c r="BO238" s="180"/>
      <c r="BP238" s="180"/>
      <c r="BQ238" s="180"/>
      <c r="BR238" s="180"/>
      <c r="BS238" s="180"/>
      <c r="BT238" s="180"/>
      <c r="BU238" s="180"/>
      <c r="BV238" s="180"/>
      <c r="BW238" s="180"/>
      <c r="BX238" s="180"/>
      <c r="BY238" s="180"/>
      <c r="BZ238" s="180"/>
      <c r="CA238" s="180"/>
      <c r="CB238" s="180"/>
      <c r="CC238" s="180"/>
      <c r="CD238" s="180"/>
      <c r="CE238" s="180"/>
      <c r="CF238" s="180"/>
      <c r="CG238" s="180"/>
    </row>
    <row r="239" spans="1:85" s="553" customFormat="1" x14ac:dyDescent="0.25">
      <c r="A239" s="567" t="s">
        <v>377</v>
      </c>
      <c r="B239" s="251" t="s">
        <v>371</v>
      </c>
      <c r="C239" s="527"/>
      <c r="D239" s="505"/>
      <c r="E239" s="506"/>
      <c r="F239" s="527"/>
      <c r="G239" s="505"/>
      <c r="H239" s="506"/>
      <c r="I239" s="253">
        <f>0.5</f>
        <v>0.5</v>
      </c>
      <c r="J239" s="253">
        <f>0.5</f>
        <v>0.5</v>
      </c>
      <c r="K239" s="233">
        <f t="shared" si="359"/>
        <v>0</v>
      </c>
      <c r="L239" s="253">
        <f>0.5</f>
        <v>0.5</v>
      </c>
      <c r="M239" s="253">
        <f>0.5</f>
        <v>0.5</v>
      </c>
      <c r="N239" s="233">
        <f t="shared" si="360"/>
        <v>0</v>
      </c>
      <c r="O239" s="253">
        <f>0.5</f>
        <v>0.5</v>
      </c>
      <c r="P239" s="253">
        <f>0.5</f>
        <v>0.5</v>
      </c>
      <c r="Q239" s="233">
        <f t="shared" si="361"/>
        <v>0</v>
      </c>
      <c r="R239" s="235">
        <v>1</v>
      </c>
      <c r="S239" s="236">
        <f t="shared" si="362"/>
        <v>1.1000000000000001</v>
      </c>
      <c r="T239" s="233">
        <f t="shared" si="363"/>
        <v>0.10000000000000009</v>
      </c>
      <c r="U239" s="292" t="s">
        <v>82</v>
      </c>
      <c r="V239" s="292"/>
      <c r="W239" s="255" t="s">
        <v>11</v>
      </c>
      <c r="X239" s="180"/>
      <c r="Y239" s="180"/>
      <c r="Z239" s="213"/>
      <c r="AA239" s="390" t="str">
        <f t="shared" si="364"/>
        <v>N/A</v>
      </c>
      <c r="AB239" s="391" t="s">
        <v>375</v>
      </c>
      <c r="AC239" s="180"/>
      <c r="AD239" s="227">
        <f t="shared" si="321"/>
        <v>1</v>
      </c>
      <c r="AE239" s="228">
        <f t="shared" si="322"/>
        <v>1.1000000000000001</v>
      </c>
      <c r="AF239" s="229">
        <f t="shared" si="323"/>
        <v>0.10000000000000009</v>
      </c>
      <c r="AG239" s="292" t="s">
        <v>82</v>
      </c>
      <c r="AH239" s="292"/>
      <c r="AI239" s="255" t="s">
        <v>11</v>
      </c>
      <c r="AJ239" s="180"/>
      <c r="AK239" s="180"/>
      <c r="AL239" s="180"/>
      <c r="AM239" s="180"/>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180"/>
      <c r="BS239" s="180"/>
      <c r="BT239" s="180"/>
      <c r="BU239" s="180"/>
      <c r="BV239" s="180"/>
      <c r="BW239" s="180"/>
      <c r="BX239" s="180"/>
      <c r="BY239" s="180"/>
      <c r="BZ239" s="180"/>
      <c r="CA239" s="180"/>
      <c r="CB239" s="180"/>
      <c r="CC239" s="180"/>
      <c r="CD239" s="180"/>
      <c r="CE239" s="180"/>
      <c r="CF239" s="180"/>
      <c r="CG239" s="180"/>
    </row>
    <row r="240" spans="1:85" s="553" customFormat="1" x14ac:dyDescent="0.25">
      <c r="A240" s="569"/>
      <c r="B240" s="251" t="s">
        <v>373</v>
      </c>
      <c r="C240" s="291">
        <v>1.3</v>
      </c>
      <c r="D240" s="232">
        <v>1.4</v>
      </c>
      <c r="E240" s="233">
        <f t="shared" si="365"/>
        <v>7.6923076923076816E-2</v>
      </c>
      <c r="F240" s="253">
        <f t="shared" si="366"/>
        <v>1.4</v>
      </c>
      <c r="G240" s="235">
        <f t="shared" si="367"/>
        <v>1.5</v>
      </c>
      <c r="H240" s="233">
        <f t="shared" si="368"/>
        <v>7.1428571428571494E-2</v>
      </c>
      <c r="I240" s="253">
        <f t="shared" si="369"/>
        <v>1.5</v>
      </c>
      <c r="J240" s="235">
        <f t="shared" si="370"/>
        <v>1.6</v>
      </c>
      <c r="K240" s="233">
        <f t="shared" si="359"/>
        <v>6.6666666666666721E-2</v>
      </c>
      <c r="L240" s="253">
        <f t="shared" ref="L240:L241" si="374">J240</f>
        <v>1.6</v>
      </c>
      <c r="M240" s="235">
        <f t="shared" ref="M240:M241" si="375">ROUNDUP(L240*1.03,1)</f>
        <v>1.7000000000000002</v>
      </c>
      <c r="N240" s="233">
        <f t="shared" si="360"/>
        <v>6.2500000000000056E-2</v>
      </c>
      <c r="O240" s="253">
        <f t="shared" ref="O240:O241" si="376">M240</f>
        <v>1.7000000000000002</v>
      </c>
      <c r="P240" s="235">
        <f>ROUNDUP(O240*1.03,1)</f>
        <v>1.8</v>
      </c>
      <c r="Q240" s="233">
        <f t="shared" si="361"/>
        <v>5.8823529411764622E-2</v>
      </c>
      <c r="R240" s="235">
        <v>2.2999999999999998</v>
      </c>
      <c r="S240" s="236">
        <f t="shared" si="362"/>
        <v>2.6</v>
      </c>
      <c r="T240" s="233">
        <f t="shared" si="363"/>
        <v>0.13043478260869579</v>
      </c>
      <c r="U240" s="254" t="s">
        <v>82</v>
      </c>
      <c r="V240" s="254"/>
      <c r="W240" s="255" t="s">
        <v>11</v>
      </c>
      <c r="X240" s="180"/>
      <c r="Y240" s="180"/>
      <c r="Z240" s="213"/>
      <c r="AA240" s="390" t="str">
        <f t="shared" si="364"/>
        <v>N/A</v>
      </c>
      <c r="AB240" s="391" t="s">
        <v>375</v>
      </c>
      <c r="AC240" s="180"/>
      <c r="AD240" s="227">
        <f t="shared" si="321"/>
        <v>2.2999999999999998</v>
      </c>
      <c r="AE240" s="228">
        <f t="shared" si="322"/>
        <v>2.6</v>
      </c>
      <c r="AF240" s="229">
        <f t="shared" si="323"/>
        <v>0.13043478260869579</v>
      </c>
      <c r="AG240" s="254" t="s">
        <v>82</v>
      </c>
      <c r="AH240" s="254"/>
      <c r="AI240" s="255" t="s">
        <v>11</v>
      </c>
      <c r="AJ240" s="180"/>
      <c r="AK240" s="180"/>
      <c r="AL240" s="180"/>
      <c r="AM240" s="180"/>
      <c r="AN240" s="180"/>
      <c r="AO240" s="180"/>
      <c r="AP240" s="180"/>
      <c r="AQ240" s="180"/>
      <c r="AR240" s="180"/>
      <c r="AS240" s="180"/>
      <c r="AT240" s="180"/>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180"/>
      <c r="BS240" s="180"/>
      <c r="BT240" s="180"/>
      <c r="BU240" s="180"/>
      <c r="BV240" s="180"/>
      <c r="BW240" s="180"/>
      <c r="BX240" s="180"/>
      <c r="BY240" s="180"/>
      <c r="BZ240" s="180"/>
      <c r="CA240" s="180"/>
      <c r="CB240" s="180"/>
      <c r="CC240" s="180"/>
      <c r="CD240" s="180"/>
      <c r="CE240" s="180"/>
      <c r="CF240" s="180"/>
      <c r="CG240" s="180"/>
    </row>
    <row r="241" spans="1:85" s="553" customFormat="1" x14ac:dyDescent="0.25">
      <c r="A241" s="569"/>
      <c r="B241" s="251" t="s">
        <v>376</v>
      </c>
      <c r="C241" s="291">
        <v>1.4</v>
      </c>
      <c r="D241" s="232">
        <v>1.5</v>
      </c>
      <c r="E241" s="233">
        <f t="shared" si="365"/>
        <v>7.1428571428571494E-2</v>
      </c>
      <c r="F241" s="253">
        <f t="shared" si="366"/>
        <v>1.5</v>
      </c>
      <c r="G241" s="235">
        <f t="shared" si="367"/>
        <v>1.6</v>
      </c>
      <c r="H241" s="233">
        <f t="shared" si="368"/>
        <v>6.6666666666666721E-2</v>
      </c>
      <c r="I241" s="253">
        <f t="shared" si="369"/>
        <v>1.6</v>
      </c>
      <c r="J241" s="235">
        <f t="shared" si="370"/>
        <v>1.7000000000000002</v>
      </c>
      <c r="K241" s="233">
        <f t="shared" si="359"/>
        <v>6.2500000000000056E-2</v>
      </c>
      <c r="L241" s="253">
        <f t="shared" si="374"/>
        <v>1.7000000000000002</v>
      </c>
      <c r="M241" s="235">
        <f t="shared" si="375"/>
        <v>1.8</v>
      </c>
      <c r="N241" s="233">
        <f t="shared" si="360"/>
        <v>5.8823529411764622E-2</v>
      </c>
      <c r="O241" s="253">
        <f t="shared" si="376"/>
        <v>1.8</v>
      </c>
      <c r="P241" s="235">
        <f>ROUNDUP(O241*1.03,1)</f>
        <v>1.9000000000000001</v>
      </c>
      <c r="Q241" s="233">
        <f t="shared" si="361"/>
        <v>5.5555555555555601E-2</v>
      </c>
      <c r="R241" s="235">
        <v>2.5</v>
      </c>
      <c r="S241" s="236">
        <f t="shared" si="362"/>
        <v>2.8000000000000003</v>
      </c>
      <c r="T241" s="233">
        <f t="shared" si="363"/>
        <v>0.12000000000000011</v>
      </c>
      <c r="U241" s="254" t="s">
        <v>82</v>
      </c>
      <c r="V241" s="254"/>
      <c r="W241" s="255" t="s">
        <v>11</v>
      </c>
      <c r="X241" s="180"/>
      <c r="Y241" s="180"/>
      <c r="Z241" s="213"/>
      <c r="AA241" s="390" t="str">
        <f t="shared" si="364"/>
        <v>N/A</v>
      </c>
      <c r="AB241" s="391" t="s">
        <v>375</v>
      </c>
      <c r="AC241" s="180"/>
      <c r="AD241" s="227">
        <f t="shared" si="321"/>
        <v>2.5</v>
      </c>
      <c r="AE241" s="228">
        <f t="shared" si="322"/>
        <v>2.8000000000000003</v>
      </c>
      <c r="AF241" s="229">
        <f t="shared" si="323"/>
        <v>0.12000000000000011</v>
      </c>
      <c r="AG241" s="254" t="s">
        <v>82</v>
      </c>
      <c r="AH241" s="254"/>
      <c r="AI241" s="255" t="s">
        <v>11</v>
      </c>
      <c r="AJ241" s="180"/>
      <c r="AK241" s="180"/>
      <c r="AL241" s="180"/>
      <c r="AM241" s="180"/>
      <c r="AN241" s="180"/>
      <c r="AO241" s="180"/>
      <c r="AP241" s="180"/>
      <c r="AQ241" s="180"/>
      <c r="AR241" s="180"/>
      <c r="AS241" s="180"/>
      <c r="AT241" s="180"/>
      <c r="AU241" s="180"/>
      <c r="AV241" s="180"/>
      <c r="AW241" s="180"/>
      <c r="AX241" s="180"/>
      <c r="AY241" s="180"/>
      <c r="AZ241" s="180"/>
      <c r="BA241" s="180"/>
      <c r="BB241" s="180"/>
      <c r="BC241" s="180"/>
      <c r="BD241" s="180"/>
      <c r="BE241" s="180"/>
      <c r="BF241" s="180"/>
      <c r="BG241" s="180"/>
      <c r="BH241" s="180"/>
      <c r="BI241" s="180"/>
      <c r="BJ241" s="180"/>
      <c r="BK241" s="180"/>
      <c r="BL241" s="180"/>
      <c r="BM241" s="180"/>
      <c r="BN241" s="180"/>
      <c r="BO241" s="180"/>
      <c r="BP241" s="180"/>
      <c r="BQ241" s="180"/>
      <c r="BR241" s="180"/>
      <c r="BS241" s="180"/>
      <c r="BT241" s="180"/>
      <c r="BU241" s="180"/>
      <c r="BV241" s="180"/>
      <c r="BW241" s="180"/>
      <c r="BX241" s="180"/>
      <c r="BY241" s="180"/>
      <c r="BZ241" s="180"/>
      <c r="CA241" s="180"/>
      <c r="CB241" s="180"/>
      <c r="CC241" s="180"/>
      <c r="CD241" s="180"/>
      <c r="CE241" s="180"/>
      <c r="CF241" s="180"/>
      <c r="CG241" s="180"/>
    </row>
    <row r="242" spans="1:85" s="553" customFormat="1" x14ac:dyDescent="0.25">
      <c r="A242" s="567" t="s">
        <v>378</v>
      </c>
      <c r="B242" s="251" t="s">
        <v>371</v>
      </c>
      <c r="C242" s="527"/>
      <c r="D242" s="505"/>
      <c r="E242" s="506"/>
      <c r="F242" s="527"/>
      <c r="G242" s="505"/>
      <c r="H242" s="506"/>
      <c r="I242" s="253">
        <f>0.5</f>
        <v>0.5</v>
      </c>
      <c r="J242" s="253">
        <f>0.5</f>
        <v>0.5</v>
      </c>
      <c r="K242" s="233">
        <f t="shared" si="359"/>
        <v>0</v>
      </c>
      <c r="L242" s="253">
        <f>0.5</f>
        <v>0.5</v>
      </c>
      <c r="M242" s="253">
        <f>0.5</f>
        <v>0.5</v>
      </c>
      <c r="N242" s="233">
        <f t="shared" si="360"/>
        <v>0</v>
      </c>
      <c r="O242" s="253">
        <f>0.5</f>
        <v>0.5</v>
      </c>
      <c r="P242" s="253">
        <f>0.5</f>
        <v>0.5</v>
      </c>
      <c r="Q242" s="233">
        <f t="shared" si="361"/>
        <v>0</v>
      </c>
      <c r="R242" s="235">
        <v>1</v>
      </c>
      <c r="S242" s="236">
        <f t="shared" si="362"/>
        <v>1.1000000000000001</v>
      </c>
      <c r="T242" s="233">
        <f t="shared" si="363"/>
        <v>0.10000000000000009</v>
      </c>
      <c r="U242" s="292" t="s">
        <v>82</v>
      </c>
      <c r="V242" s="292"/>
      <c r="W242" s="255" t="s">
        <v>11</v>
      </c>
      <c r="X242" s="180"/>
      <c r="Y242" s="180"/>
      <c r="Z242" s="213"/>
      <c r="AA242" s="390" t="str">
        <f t="shared" si="364"/>
        <v>N/A</v>
      </c>
      <c r="AB242" s="391" t="s">
        <v>375</v>
      </c>
      <c r="AC242" s="180"/>
      <c r="AD242" s="227">
        <f t="shared" si="321"/>
        <v>1</v>
      </c>
      <c r="AE242" s="228">
        <f t="shared" si="322"/>
        <v>1.1000000000000001</v>
      </c>
      <c r="AF242" s="229">
        <f t="shared" si="323"/>
        <v>0.10000000000000009</v>
      </c>
      <c r="AG242" s="292" t="s">
        <v>82</v>
      </c>
      <c r="AH242" s="292"/>
      <c r="AI242" s="255" t="s">
        <v>11</v>
      </c>
      <c r="AJ242" s="180"/>
      <c r="AK242" s="180"/>
      <c r="AL242" s="180"/>
      <c r="AM242" s="180"/>
      <c r="AN242" s="180"/>
      <c r="AO242" s="180"/>
      <c r="AP242" s="180"/>
      <c r="AQ242" s="180"/>
      <c r="AR242" s="180"/>
      <c r="AS242" s="180"/>
      <c r="AT242" s="180"/>
      <c r="AU242" s="180"/>
      <c r="AV242" s="180"/>
      <c r="AW242" s="180"/>
      <c r="AX242" s="180"/>
      <c r="AY242" s="180"/>
      <c r="AZ242" s="180"/>
      <c r="BA242" s="180"/>
      <c r="BB242" s="180"/>
      <c r="BC242" s="180"/>
      <c r="BD242" s="180"/>
      <c r="BE242" s="180"/>
      <c r="BF242" s="180"/>
      <c r="BG242" s="180"/>
      <c r="BH242" s="180"/>
      <c r="BI242" s="180"/>
      <c r="BJ242" s="180"/>
      <c r="BK242" s="180"/>
      <c r="BL242" s="180"/>
      <c r="BM242" s="180"/>
      <c r="BN242" s="180"/>
      <c r="BO242" s="180"/>
      <c r="BP242" s="180"/>
      <c r="BQ242" s="180"/>
      <c r="BR242" s="180"/>
      <c r="BS242" s="180"/>
      <c r="BT242" s="180"/>
      <c r="BU242" s="180"/>
      <c r="BV242" s="180"/>
      <c r="BW242" s="180"/>
      <c r="BX242" s="180"/>
      <c r="BY242" s="180"/>
      <c r="BZ242" s="180"/>
      <c r="CA242" s="180"/>
      <c r="CB242" s="180"/>
      <c r="CC242" s="180"/>
      <c r="CD242" s="180"/>
      <c r="CE242" s="180"/>
      <c r="CF242" s="180"/>
      <c r="CG242" s="180"/>
    </row>
    <row r="243" spans="1:85" s="553" customFormat="1" x14ac:dyDescent="0.25">
      <c r="A243" s="569"/>
      <c r="B243" s="251" t="s">
        <v>379</v>
      </c>
      <c r="C243" s="291">
        <v>1.3</v>
      </c>
      <c r="D243" s="232">
        <v>1.4</v>
      </c>
      <c r="E243" s="233">
        <f t="shared" si="365"/>
        <v>7.6923076923076816E-2</v>
      </c>
      <c r="F243" s="253">
        <f t="shared" si="366"/>
        <v>1.4</v>
      </c>
      <c r="G243" s="235">
        <f t="shared" si="367"/>
        <v>1.5</v>
      </c>
      <c r="H243" s="233">
        <f t="shared" si="368"/>
        <v>7.1428571428571494E-2</v>
      </c>
      <c r="I243" s="253">
        <f t="shared" si="369"/>
        <v>1.5</v>
      </c>
      <c r="J243" s="235">
        <f t="shared" si="370"/>
        <v>1.6</v>
      </c>
      <c r="K243" s="233">
        <f t="shared" si="359"/>
        <v>6.6666666666666721E-2</v>
      </c>
      <c r="L243" s="253">
        <f t="shared" ref="L243:L244" si="377">J243</f>
        <v>1.6</v>
      </c>
      <c r="M243" s="235">
        <f t="shared" ref="M243:M244" si="378">ROUNDUP(L243*1.03,1)</f>
        <v>1.7000000000000002</v>
      </c>
      <c r="N243" s="233">
        <f t="shared" si="360"/>
        <v>6.2500000000000056E-2</v>
      </c>
      <c r="O243" s="253">
        <f t="shared" ref="O243:O244" si="379">M243</f>
        <v>1.7000000000000002</v>
      </c>
      <c r="P243" s="235">
        <f>ROUNDUP(O243*1.03,1)</f>
        <v>1.8</v>
      </c>
      <c r="Q243" s="233">
        <f t="shared" si="361"/>
        <v>5.8823529411764622E-2</v>
      </c>
      <c r="R243" s="235">
        <v>2.2999999999999998</v>
      </c>
      <c r="S243" s="236">
        <f t="shared" si="362"/>
        <v>2.6</v>
      </c>
      <c r="T243" s="233">
        <f t="shared" si="363"/>
        <v>0.13043478260869579</v>
      </c>
      <c r="U243" s="254" t="s">
        <v>82</v>
      </c>
      <c r="V243" s="254"/>
      <c r="W243" s="255" t="s">
        <v>11</v>
      </c>
      <c r="X243" s="180"/>
      <c r="Y243" s="180"/>
      <c r="Z243" s="213"/>
      <c r="AA243" s="390" t="str">
        <f t="shared" si="364"/>
        <v>N/A</v>
      </c>
      <c r="AB243" s="391" t="s">
        <v>375</v>
      </c>
      <c r="AC243" s="180"/>
      <c r="AD243" s="227">
        <f t="shared" si="321"/>
        <v>2.2999999999999998</v>
      </c>
      <c r="AE243" s="228">
        <f t="shared" si="322"/>
        <v>2.6</v>
      </c>
      <c r="AF243" s="229">
        <f t="shared" si="323"/>
        <v>0.13043478260869579</v>
      </c>
      <c r="AG243" s="254" t="s">
        <v>82</v>
      </c>
      <c r="AH243" s="254"/>
      <c r="AI243" s="255" t="s">
        <v>11</v>
      </c>
      <c r="AJ243" s="180"/>
      <c r="AK243" s="180"/>
      <c r="AL243" s="180"/>
      <c r="AM243" s="180"/>
      <c r="AN243" s="180"/>
      <c r="AO243" s="180"/>
      <c r="AP243" s="180"/>
      <c r="AQ243" s="180"/>
      <c r="AR243" s="180"/>
      <c r="AS243" s="180"/>
      <c r="AT243" s="180"/>
      <c r="AU243" s="180"/>
      <c r="AV243" s="180"/>
      <c r="AW243" s="180"/>
      <c r="AX243" s="180"/>
      <c r="AY243" s="180"/>
      <c r="AZ243" s="180"/>
      <c r="BA243" s="180"/>
      <c r="BB243" s="180"/>
      <c r="BC243" s="180"/>
      <c r="BD243" s="180"/>
      <c r="BE243" s="180"/>
      <c r="BF243" s="180"/>
      <c r="BG243" s="180"/>
      <c r="BH243" s="180"/>
      <c r="BI243" s="180"/>
      <c r="BJ243" s="180"/>
      <c r="BK243" s="180"/>
      <c r="BL243" s="180"/>
      <c r="BM243" s="180"/>
      <c r="BN243" s="180"/>
      <c r="BO243" s="180"/>
      <c r="BP243" s="180"/>
      <c r="BQ243" s="180"/>
      <c r="BR243" s="180"/>
      <c r="BS243" s="180"/>
      <c r="BT243" s="180"/>
      <c r="BU243" s="180"/>
      <c r="BV243" s="180"/>
      <c r="BW243" s="180"/>
      <c r="BX243" s="180"/>
      <c r="BY243" s="180"/>
      <c r="BZ243" s="180"/>
      <c r="CA243" s="180"/>
      <c r="CB243" s="180"/>
      <c r="CC243" s="180"/>
      <c r="CD243" s="180"/>
      <c r="CE243" s="180"/>
      <c r="CF243" s="180"/>
      <c r="CG243" s="180"/>
    </row>
    <row r="244" spans="1:85" s="553" customFormat="1" x14ac:dyDescent="0.25">
      <c r="A244" s="569"/>
      <c r="B244" s="251" t="s">
        <v>380</v>
      </c>
      <c r="C244" s="291">
        <v>1.4</v>
      </c>
      <c r="D244" s="232">
        <v>1.5</v>
      </c>
      <c r="E244" s="233">
        <f t="shared" si="365"/>
        <v>7.1428571428571494E-2</v>
      </c>
      <c r="F244" s="253">
        <f t="shared" si="366"/>
        <v>1.5</v>
      </c>
      <c r="G244" s="235">
        <f t="shared" si="367"/>
        <v>1.6</v>
      </c>
      <c r="H244" s="233">
        <f t="shared" si="368"/>
        <v>6.6666666666666721E-2</v>
      </c>
      <c r="I244" s="253">
        <f t="shared" si="369"/>
        <v>1.6</v>
      </c>
      <c r="J244" s="235">
        <f t="shared" si="370"/>
        <v>1.7000000000000002</v>
      </c>
      <c r="K244" s="233">
        <f t="shared" si="359"/>
        <v>6.2500000000000056E-2</v>
      </c>
      <c r="L244" s="253">
        <f t="shared" si="377"/>
        <v>1.7000000000000002</v>
      </c>
      <c r="M244" s="235">
        <f t="shared" si="378"/>
        <v>1.8</v>
      </c>
      <c r="N244" s="233">
        <f t="shared" si="360"/>
        <v>5.8823529411764622E-2</v>
      </c>
      <c r="O244" s="253">
        <f t="shared" si="379"/>
        <v>1.8</v>
      </c>
      <c r="P244" s="235">
        <f>ROUNDUP(O244*1.03,1)</f>
        <v>1.9000000000000001</v>
      </c>
      <c r="Q244" s="233">
        <f t="shared" si="361"/>
        <v>5.5555555555555601E-2</v>
      </c>
      <c r="R244" s="235">
        <v>2.5</v>
      </c>
      <c r="S244" s="236">
        <f t="shared" si="362"/>
        <v>2.8000000000000003</v>
      </c>
      <c r="T244" s="233">
        <f t="shared" si="363"/>
        <v>0.12000000000000011</v>
      </c>
      <c r="U244" s="254" t="s">
        <v>82</v>
      </c>
      <c r="V244" s="254"/>
      <c r="W244" s="255" t="s">
        <v>11</v>
      </c>
      <c r="X244" s="180"/>
      <c r="Y244" s="180"/>
      <c r="Z244" s="213"/>
      <c r="AA244" s="390" t="str">
        <f t="shared" si="364"/>
        <v>N/A</v>
      </c>
      <c r="AB244" s="391" t="s">
        <v>375</v>
      </c>
      <c r="AC244" s="180"/>
      <c r="AD244" s="227">
        <f t="shared" si="321"/>
        <v>2.5</v>
      </c>
      <c r="AE244" s="228">
        <f t="shared" si="322"/>
        <v>2.8000000000000003</v>
      </c>
      <c r="AF244" s="229">
        <f t="shared" si="323"/>
        <v>0.12000000000000011</v>
      </c>
      <c r="AG244" s="254" t="s">
        <v>82</v>
      </c>
      <c r="AH244" s="254"/>
      <c r="AI244" s="255" t="s">
        <v>11</v>
      </c>
      <c r="AJ244" s="180"/>
      <c r="AK244" s="180"/>
      <c r="AL244" s="180"/>
      <c r="AM244" s="180"/>
      <c r="AN244" s="180"/>
      <c r="AO244" s="180"/>
      <c r="AP244" s="180"/>
      <c r="AQ244" s="180"/>
      <c r="AR244" s="180"/>
      <c r="AS244" s="180"/>
      <c r="AT244" s="180"/>
      <c r="AU244" s="180"/>
      <c r="AV244" s="180"/>
      <c r="AW244" s="180"/>
      <c r="AX244" s="180"/>
      <c r="AY244" s="180"/>
      <c r="AZ244" s="180"/>
      <c r="BA244" s="180"/>
      <c r="BB244" s="180"/>
      <c r="BC244" s="180"/>
      <c r="BD244" s="180"/>
      <c r="BE244" s="180"/>
      <c r="BF244" s="180"/>
      <c r="BG244" s="180"/>
      <c r="BH244" s="180"/>
      <c r="BI244" s="180"/>
      <c r="BJ244" s="180"/>
      <c r="BK244" s="180"/>
      <c r="BL244" s="180"/>
      <c r="BM244" s="180"/>
      <c r="BN244" s="180"/>
      <c r="BO244" s="180"/>
      <c r="BP244" s="180"/>
      <c r="BQ244" s="180"/>
      <c r="BR244" s="180"/>
      <c r="BS244" s="180"/>
      <c r="BT244" s="180"/>
      <c r="BU244" s="180"/>
      <c r="BV244" s="180"/>
      <c r="BW244" s="180"/>
      <c r="BX244" s="180"/>
      <c r="BY244" s="180"/>
      <c r="BZ244" s="180"/>
      <c r="CA244" s="180"/>
      <c r="CB244" s="180"/>
      <c r="CC244" s="180"/>
      <c r="CD244" s="180"/>
      <c r="CE244" s="180"/>
      <c r="CF244" s="180"/>
      <c r="CG244" s="180"/>
    </row>
    <row r="245" spans="1:85" s="553" customFormat="1" x14ac:dyDescent="0.25">
      <c r="A245" s="567" t="s">
        <v>381</v>
      </c>
      <c r="B245" s="251" t="s">
        <v>371</v>
      </c>
      <c r="C245" s="527"/>
      <c r="D245" s="505"/>
      <c r="E245" s="506"/>
      <c r="F245" s="527"/>
      <c r="G245" s="505"/>
      <c r="H245" s="506"/>
      <c r="I245" s="253">
        <f>0.5</f>
        <v>0.5</v>
      </c>
      <c r="J245" s="253">
        <f>0.5</f>
        <v>0.5</v>
      </c>
      <c r="K245" s="233">
        <f t="shared" si="359"/>
        <v>0</v>
      </c>
      <c r="L245" s="253">
        <f>0.5</f>
        <v>0.5</v>
      </c>
      <c r="M245" s="253">
        <f>0.5</f>
        <v>0.5</v>
      </c>
      <c r="N245" s="233">
        <f t="shared" si="360"/>
        <v>0</v>
      </c>
      <c r="O245" s="253">
        <f>0.5</f>
        <v>0.5</v>
      </c>
      <c r="P245" s="253">
        <f>0.5</f>
        <v>0.5</v>
      </c>
      <c r="Q245" s="233">
        <f t="shared" si="361"/>
        <v>0</v>
      </c>
      <c r="R245" s="235">
        <v>1</v>
      </c>
      <c r="S245" s="236">
        <f t="shared" si="362"/>
        <v>1.1000000000000001</v>
      </c>
      <c r="T245" s="233">
        <f t="shared" si="363"/>
        <v>0.10000000000000009</v>
      </c>
      <c r="U245" s="292" t="s">
        <v>82</v>
      </c>
      <c r="V245" s="292"/>
      <c r="W245" s="255" t="s">
        <v>11</v>
      </c>
      <c r="X245" s="180"/>
      <c r="Y245" s="180"/>
      <c r="Z245" s="213"/>
      <c r="AA245" s="390" t="str">
        <f t="shared" si="364"/>
        <v>N/A</v>
      </c>
      <c r="AB245" s="391" t="s">
        <v>375</v>
      </c>
      <c r="AC245" s="180"/>
      <c r="AD245" s="227">
        <f t="shared" si="321"/>
        <v>1</v>
      </c>
      <c r="AE245" s="228">
        <f t="shared" si="322"/>
        <v>1.1000000000000001</v>
      </c>
      <c r="AF245" s="229">
        <f t="shared" si="323"/>
        <v>0.10000000000000009</v>
      </c>
      <c r="AG245" s="292" t="s">
        <v>82</v>
      </c>
      <c r="AH245" s="292"/>
      <c r="AI245" s="255" t="s">
        <v>11</v>
      </c>
      <c r="AJ245" s="180"/>
      <c r="AK245" s="180"/>
      <c r="AL245" s="180"/>
      <c r="AM245" s="180"/>
      <c r="AN245" s="180"/>
      <c r="AO245" s="180"/>
      <c r="AP245" s="180"/>
      <c r="AQ245" s="180"/>
      <c r="AR245" s="180"/>
      <c r="AS245" s="180"/>
      <c r="AT245" s="180"/>
      <c r="AU245" s="180"/>
      <c r="AV245" s="180"/>
      <c r="AW245" s="180"/>
      <c r="AX245" s="180"/>
      <c r="AY245" s="180"/>
      <c r="AZ245" s="180"/>
      <c r="BA245" s="180"/>
      <c r="BB245" s="180"/>
      <c r="BC245" s="180"/>
      <c r="BD245" s="180"/>
      <c r="BE245" s="180"/>
      <c r="BF245" s="180"/>
      <c r="BG245" s="180"/>
      <c r="BH245" s="180"/>
      <c r="BI245" s="180"/>
      <c r="BJ245" s="180"/>
      <c r="BK245" s="180"/>
      <c r="BL245" s="180"/>
      <c r="BM245" s="180"/>
      <c r="BN245" s="180"/>
      <c r="BO245" s="180"/>
      <c r="BP245" s="180"/>
      <c r="BQ245" s="180"/>
      <c r="BR245" s="180"/>
      <c r="BS245" s="180"/>
      <c r="BT245" s="180"/>
      <c r="BU245" s="180"/>
      <c r="BV245" s="180"/>
      <c r="BW245" s="180"/>
      <c r="BX245" s="180"/>
      <c r="BY245" s="180"/>
      <c r="BZ245" s="180"/>
      <c r="CA245" s="180"/>
      <c r="CB245" s="180"/>
      <c r="CC245" s="180"/>
      <c r="CD245" s="180"/>
      <c r="CE245" s="180"/>
      <c r="CF245" s="180"/>
      <c r="CG245" s="180"/>
    </row>
    <row r="246" spans="1:85" s="553" customFormat="1" x14ac:dyDescent="0.25">
      <c r="A246" s="569"/>
      <c r="B246" s="251" t="s">
        <v>373</v>
      </c>
      <c r="C246" s="291">
        <v>2.2999999999999998</v>
      </c>
      <c r="D246" s="232">
        <v>2.4</v>
      </c>
      <c r="E246" s="233">
        <f t="shared" si="365"/>
        <v>4.3478260869565258E-2</v>
      </c>
      <c r="F246" s="253">
        <f t="shared" si="366"/>
        <v>2.4</v>
      </c>
      <c r="G246" s="235">
        <f t="shared" si="367"/>
        <v>2.5</v>
      </c>
      <c r="H246" s="233">
        <f t="shared" si="368"/>
        <v>4.1666666666666706E-2</v>
      </c>
      <c r="I246" s="253">
        <f t="shared" si="369"/>
        <v>2.5</v>
      </c>
      <c r="J246" s="235">
        <f t="shared" si="370"/>
        <v>2.6</v>
      </c>
      <c r="K246" s="233">
        <f t="shared" si="359"/>
        <v>4.0000000000000036E-2</v>
      </c>
      <c r="L246" s="253">
        <f t="shared" ref="L246:L247" si="380">J246</f>
        <v>2.6</v>
      </c>
      <c r="M246" s="235">
        <f t="shared" ref="M246:M247" si="381">ROUNDUP(L246*1.03,1)</f>
        <v>2.7</v>
      </c>
      <c r="N246" s="233">
        <f t="shared" si="360"/>
        <v>3.8461538461538491E-2</v>
      </c>
      <c r="O246" s="253">
        <f t="shared" ref="O246:O247" si="382">M246</f>
        <v>2.7</v>
      </c>
      <c r="P246" s="235">
        <f>ROUNDUP(O246*1.03,1)</f>
        <v>2.8000000000000003</v>
      </c>
      <c r="Q246" s="233">
        <f t="shared" si="361"/>
        <v>3.703703703703707E-2</v>
      </c>
      <c r="R246" s="235">
        <v>3.6</v>
      </c>
      <c r="S246" s="236">
        <f t="shared" si="362"/>
        <v>4</v>
      </c>
      <c r="T246" s="233">
        <f t="shared" si="363"/>
        <v>0.11111111111111108</v>
      </c>
      <c r="U246" s="254" t="s">
        <v>82</v>
      </c>
      <c r="V246" s="254"/>
      <c r="W246" s="255" t="s">
        <v>11</v>
      </c>
      <c r="X246" s="180"/>
      <c r="Y246" s="180"/>
      <c r="Z246" s="213"/>
      <c r="AA246" s="390" t="str">
        <f t="shared" si="364"/>
        <v>N/A</v>
      </c>
      <c r="AB246" s="391" t="s">
        <v>375</v>
      </c>
      <c r="AC246" s="180"/>
      <c r="AD246" s="227">
        <f t="shared" si="321"/>
        <v>3.6</v>
      </c>
      <c r="AE246" s="228">
        <f t="shared" si="322"/>
        <v>4</v>
      </c>
      <c r="AF246" s="229">
        <f t="shared" si="323"/>
        <v>0.11111111111111108</v>
      </c>
      <c r="AG246" s="254" t="s">
        <v>82</v>
      </c>
      <c r="AH246" s="254"/>
      <c r="AI246" s="255" t="s">
        <v>11</v>
      </c>
      <c r="AJ246" s="180"/>
      <c r="AK246" s="180"/>
      <c r="AL246" s="180"/>
      <c r="AM246" s="180"/>
      <c r="AN246" s="180"/>
      <c r="AO246" s="180"/>
      <c r="AP246" s="180"/>
      <c r="AQ246" s="180"/>
      <c r="AR246" s="180"/>
      <c r="AS246" s="180"/>
      <c r="AT246" s="180"/>
      <c r="AU246" s="180"/>
      <c r="AV246" s="180"/>
      <c r="AW246" s="180"/>
      <c r="AX246" s="180"/>
      <c r="AY246" s="180"/>
      <c r="AZ246" s="180"/>
      <c r="BA246" s="180"/>
      <c r="BB246" s="180"/>
      <c r="BC246" s="180"/>
      <c r="BD246" s="180"/>
      <c r="BE246" s="180"/>
      <c r="BF246" s="180"/>
      <c r="BG246" s="180"/>
      <c r="BH246" s="180"/>
      <c r="BI246" s="180"/>
      <c r="BJ246" s="180"/>
      <c r="BK246" s="180"/>
      <c r="BL246" s="180"/>
      <c r="BM246" s="180"/>
      <c r="BN246" s="180"/>
      <c r="BO246" s="180"/>
      <c r="BP246" s="180"/>
      <c r="BQ246" s="180"/>
      <c r="BR246" s="180"/>
      <c r="BS246" s="180"/>
      <c r="BT246" s="180"/>
      <c r="BU246" s="180"/>
      <c r="BV246" s="180"/>
      <c r="BW246" s="180"/>
      <c r="BX246" s="180"/>
      <c r="BY246" s="180"/>
      <c r="BZ246" s="180"/>
      <c r="CA246" s="180"/>
      <c r="CB246" s="180"/>
      <c r="CC246" s="180"/>
      <c r="CD246" s="180"/>
      <c r="CE246" s="180"/>
      <c r="CF246" s="180"/>
      <c r="CG246" s="180"/>
    </row>
    <row r="247" spans="1:85" s="553" customFormat="1" x14ac:dyDescent="0.25">
      <c r="A247" s="569"/>
      <c r="B247" s="251" t="s">
        <v>376</v>
      </c>
      <c r="C247" s="291">
        <v>4.0999999999999996</v>
      </c>
      <c r="D247" s="232">
        <v>4.2</v>
      </c>
      <c r="E247" s="233">
        <f t="shared" si="365"/>
        <v>2.4390243902439157E-2</v>
      </c>
      <c r="F247" s="253">
        <f t="shared" si="366"/>
        <v>4.2</v>
      </c>
      <c r="G247" s="235">
        <f t="shared" si="367"/>
        <v>4.3999999999999995</v>
      </c>
      <c r="H247" s="233">
        <f t="shared" si="368"/>
        <v>4.761904761904745E-2</v>
      </c>
      <c r="I247" s="253">
        <f t="shared" si="369"/>
        <v>4.3999999999999995</v>
      </c>
      <c r="J247" s="235">
        <f t="shared" si="370"/>
        <v>4.5999999999999996</v>
      </c>
      <c r="K247" s="233">
        <f t="shared" si="359"/>
        <v>4.5454545454545497E-2</v>
      </c>
      <c r="L247" s="253">
        <f t="shared" si="380"/>
        <v>4.5999999999999996</v>
      </c>
      <c r="M247" s="235">
        <f t="shared" si="381"/>
        <v>4.8</v>
      </c>
      <c r="N247" s="233">
        <f t="shared" si="360"/>
        <v>4.3478260869565258E-2</v>
      </c>
      <c r="O247" s="253">
        <f t="shared" si="382"/>
        <v>4.8</v>
      </c>
      <c r="P247" s="235">
        <f>ROUNDUP(O247*1.03,1)</f>
        <v>5</v>
      </c>
      <c r="Q247" s="233">
        <f t="shared" si="361"/>
        <v>4.1666666666666706E-2</v>
      </c>
      <c r="R247" s="235">
        <v>6.5</v>
      </c>
      <c r="S247" s="236">
        <f t="shared" si="362"/>
        <v>7.1999999999999993</v>
      </c>
      <c r="T247" s="233">
        <f t="shared" si="363"/>
        <v>0.10769230769230759</v>
      </c>
      <c r="U247" s="254" t="s">
        <v>82</v>
      </c>
      <c r="V247" s="254"/>
      <c r="W247" s="255" t="s">
        <v>11</v>
      </c>
      <c r="X247" s="180"/>
      <c r="Y247" s="180"/>
      <c r="Z247" s="213"/>
      <c r="AA247" s="390" t="str">
        <f t="shared" si="364"/>
        <v>N/A</v>
      </c>
      <c r="AB247" s="391" t="s">
        <v>375</v>
      </c>
      <c r="AC247" s="180"/>
      <c r="AD247" s="227">
        <f t="shared" si="321"/>
        <v>6.5</v>
      </c>
      <c r="AE247" s="228">
        <f t="shared" si="322"/>
        <v>7.1999999999999993</v>
      </c>
      <c r="AF247" s="229">
        <f t="shared" si="323"/>
        <v>0.10769230769230759</v>
      </c>
      <c r="AG247" s="254" t="s">
        <v>82</v>
      </c>
      <c r="AH247" s="254"/>
      <c r="AI247" s="255" t="s">
        <v>11</v>
      </c>
      <c r="AJ247" s="180"/>
      <c r="AK247" s="180"/>
      <c r="AL247" s="180"/>
      <c r="AM247" s="180"/>
      <c r="AN247" s="180"/>
      <c r="AO247" s="180"/>
      <c r="AP247" s="180"/>
      <c r="AQ247" s="180"/>
      <c r="AR247" s="180"/>
      <c r="AS247" s="180"/>
      <c r="AT247" s="180"/>
      <c r="AU247" s="180"/>
      <c r="AV247" s="180"/>
      <c r="AW247" s="180"/>
      <c r="AX247" s="180"/>
      <c r="AY247" s="180"/>
      <c r="AZ247" s="180"/>
      <c r="BA247" s="180"/>
      <c r="BB247" s="180"/>
      <c r="BC247" s="180"/>
      <c r="BD247" s="180"/>
      <c r="BE247" s="180"/>
      <c r="BF247" s="180"/>
      <c r="BG247" s="180"/>
      <c r="BH247" s="180"/>
      <c r="BI247" s="180"/>
      <c r="BJ247" s="180"/>
      <c r="BK247" s="180"/>
      <c r="BL247" s="180"/>
      <c r="BM247" s="180"/>
      <c r="BN247" s="180"/>
      <c r="BO247" s="180"/>
      <c r="BP247" s="180"/>
      <c r="BQ247" s="180"/>
      <c r="BR247" s="180"/>
      <c r="BS247" s="180"/>
      <c r="BT247" s="180"/>
      <c r="BU247" s="180"/>
      <c r="BV247" s="180"/>
      <c r="BW247" s="180"/>
      <c r="BX247" s="180"/>
      <c r="BY247" s="180"/>
      <c r="BZ247" s="180"/>
      <c r="CA247" s="180"/>
      <c r="CB247" s="180"/>
      <c r="CC247" s="180"/>
      <c r="CD247" s="180"/>
      <c r="CE247" s="180"/>
      <c r="CF247" s="180"/>
      <c r="CG247" s="180"/>
    </row>
    <row r="248" spans="1:85" s="553" customFormat="1" x14ac:dyDescent="0.25">
      <c r="A248" s="567" t="s">
        <v>382</v>
      </c>
      <c r="B248" s="251" t="s">
        <v>371</v>
      </c>
      <c r="C248" s="527"/>
      <c r="D248" s="505"/>
      <c r="E248" s="506"/>
      <c r="F248" s="527"/>
      <c r="G248" s="505"/>
      <c r="H248" s="506"/>
      <c r="I248" s="253">
        <f>0.5</f>
        <v>0.5</v>
      </c>
      <c r="J248" s="253">
        <f>0.5</f>
        <v>0.5</v>
      </c>
      <c r="K248" s="233">
        <f t="shared" si="359"/>
        <v>0</v>
      </c>
      <c r="L248" s="253">
        <f>0.5</f>
        <v>0.5</v>
      </c>
      <c r="M248" s="253">
        <f>0.5</f>
        <v>0.5</v>
      </c>
      <c r="N248" s="233">
        <f t="shared" si="360"/>
        <v>0</v>
      </c>
      <c r="O248" s="253">
        <f>0.5</f>
        <v>0.5</v>
      </c>
      <c r="P248" s="253">
        <f>0.5</f>
        <v>0.5</v>
      </c>
      <c r="Q248" s="233">
        <f t="shared" si="361"/>
        <v>0</v>
      </c>
      <c r="R248" s="235">
        <v>1</v>
      </c>
      <c r="S248" s="236">
        <f t="shared" si="362"/>
        <v>1.1000000000000001</v>
      </c>
      <c r="T248" s="233">
        <f t="shared" si="363"/>
        <v>0.10000000000000009</v>
      </c>
      <c r="U248" s="292" t="s">
        <v>82</v>
      </c>
      <c r="V248" s="292"/>
      <c r="W248" s="255" t="s">
        <v>11</v>
      </c>
      <c r="X248" s="180"/>
      <c r="Y248" s="180"/>
      <c r="Z248" s="213"/>
      <c r="AA248" s="390" t="str">
        <f t="shared" si="364"/>
        <v>N/A</v>
      </c>
      <c r="AB248" s="391" t="s">
        <v>375</v>
      </c>
      <c r="AC248" s="180"/>
      <c r="AD248" s="227">
        <f t="shared" si="321"/>
        <v>1</v>
      </c>
      <c r="AE248" s="228">
        <f t="shared" si="322"/>
        <v>1.1000000000000001</v>
      </c>
      <c r="AF248" s="229">
        <f t="shared" si="323"/>
        <v>0.10000000000000009</v>
      </c>
      <c r="AG248" s="292" t="s">
        <v>82</v>
      </c>
      <c r="AH248" s="292"/>
      <c r="AI248" s="255" t="s">
        <v>11</v>
      </c>
      <c r="AJ248" s="180"/>
      <c r="AK248" s="180"/>
      <c r="AL248" s="180"/>
      <c r="AM248" s="180"/>
      <c r="AN248" s="180"/>
      <c r="AO248" s="180"/>
      <c r="AP248" s="180"/>
      <c r="AQ248" s="180"/>
      <c r="AR248" s="180"/>
      <c r="AS248" s="180"/>
      <c r="AT248" s="180"/>
      <c r="AU248" s="180"/>
      <c r="AV248" s="180"/>
      <c r="AW248" s="180"/>
      <c r="AX248" s="180"/>
      <c r="AY248" s="180"/>
      <c r="AZ248" s="180"/>
      <c r="BA248" s="180"/>
      <c r="BB248" s="180"/>
      <c r="BC248" s="180"/>
      <c r="BD248" s="180"/>
      <c r="BE248" s="180"/>
      <c r="BF248" s="180"/>
      <c r="BG248" s="180"/>
      <c r="BH248" s="180"/>
      <c r="BI248" s="180"/>
      <c r="BJ248" s="180"/>
      <c r="BK248" s="180"/>
      <c r="BL248" s="180"/>
      <c r="BM248" s="180"/>
      <c r="BN248" s="180"/>
      <c r="BO248" s="180"/>
      <c r="BP248" s="180"/>
      <c r="BQ248" s="180"/>
      <c r="BR248" s="180"/>
      <c r="BS248" s="180"/>
      <c r="BT248" s="180"/>
      <c r="BU248" s="180"/>
      <c r="BV248" s="180"/>
      <c r="BW248" s="180"/>
      <c r="BX248" s="180"/>
      <c r="BY248" s="180"/>
      <c r="BZ248" s="180"/>
      <c r="CA248" s="180"/>
      <c r="CB248" s="180"/>
      <c r="CC248" s="180"/>
      <c r="CD248" s="180"/>
      <c r="CE248" s="180"/>
      <c r="CF248" s="180"/>
      <c r="CG248" s="180"/>
    </row>
    <row r="249" spans="1:85" s="553" customFormat="1" x14ac:dyDescent="0.25">
      <c r="A249" s="569"/>
      <c r="B249" s="251" t="s">
        <v>373</v>
      </c>
      <c r="C249" s="291">
        <v>2.2999999999999998</v>
      </c>
      <c r="D249" s="232">
        <v>2.4</v>
      </c>
      <c r="E249" s="233">
        <f t="shared" si="365"/>
        <v>4.3478260869565258E-2</v>
      </c>
      <c r="F249" s="253">
        <f t="shared" si="366"/>
        <v>2.4</v>
      </c>
      <c r="G249" s="235">
        <f t="shared" si="367"/>
        <v>2.5</v>
      </c>
      <c r="H249" s="233">
        <f t="shared" si="368"/>
        <v>4.1666666666666706E-2</v>
      </c>
      <c r="I249" s="253">
        <f t="shared" si="369"/>
        <v>2.5</v>
      </c>
      <c r="J249" s="235">
        <f t="shared" si="370"/>
        <v>2.6</v>
      </c>
      <c r="K249" s="233">
        <f t="shared" si="359"/>
        <v>4.0000000000000036E-2</v>
      </c>
      <c r="L249" s="253">
        <f t="shared" ref="L249:L250" si="383">J249</f>
        <v>2.6</v>
      </c>
      <c r="M249" s="235">
        <f t="shared" ref="M249:M250" si="384">ROUNDUP(L249*1.03,1)</f>
        <v>2.7</v>
      </c>
      <c r="N249" s="233">
        <f t="shared" si="360"/>
        <v>3.8461538461538491E-2</v>
      </c>
      <c r="O249" s="253">
        <f t="shared" ref="O249:O250" si="385">M249</f>
        <v>2.7</v>
      </c>
      <c r="P249" s="235">
        <f>ROUNDUP(O249*1.03,1)</f>
        <v>2.8000000000000003</v>
      </c>
      <c r="Q249" s="233">
        <f t="shared" si="361"/>
        <v>3.703703703703707E-2</v>
      </c>
      <c r="R249" s="235">
        <v>3.6</v>
      </c>
      <c r="S249" s="236">
        <f t="shared" si="362"/>
        <v>4</v>
      </c>
      <c r="T249" s="233">
        <f t="shared" si="363"/>
        <v>0.11111111111111108</v>
      </c>
      <c r="U249" s="254" t="s">
        <v>82</v>
      </c>
      <c r="V249" s="254"/>
      <c r="W249" s="255" t="s">
        <v>11</v>
      </c>
      <c r="X249" s="180"/>
      <c r="Y249" s="180"/>
      <c r="Z249" s="213"/>
      <c r="AA249" s="390" t="str">
        <f t="shared" si="364"/>
        <v>N/A</v>
      </c>
      <c r="AB249" s="391" t="s">
        <v>375</v>
      </c>
      <c r="AC249" s="180"/>
      <c r="AD249" s="227">
        <f t="shared" si="321"/>
        <v>3.6</v>
      </c>
      <c r="AE249" s="228">
        <f t="shared" si="322"/>
        <v>4</v>
      </c>
      <c r="AF249" s="229">
        <f t="shared" si="323"/>
        <v>0.11111111111111108</v>
      </c>
      <c r="AG249" s="254" t="s">
        <v>82</v>
      </c>
      <c r="AH249" s="254"/>
      <c r="AI249" s="255" t="s">
        <v>11</v>
      </c>
      <c r="AJ249" s="180"/>
      <c r="AK249" s="180"/>
      <c r="AL249" s="180"/>
      <c r="AM249" s="180"/>
      <c r="AN249" s="180"/>
      <c r="AO249" s="180"/>
      <c r="AP249" s="180"/>
      <c r="AQ249" s="180"/>
      <c r="AR249" s="180"/>
      <c r="AS249" s="180"/>
      <c r="AT249" s="180"/>
      <c r="AU249" s="180"/>
      <c r="AV249" s="180"/>
      <c r="AW249" s="180"/>
      <c r="AX249" s="180"/>
      <c r="AY249" s="180"/>
      <c r="AZ249" s="180"/>
      <c r="BA249" s="180"/>
      <c r="BB249" s="180"/>
      <c r="BC249" s="180"/>
      <c r="BD249" s="180"/>
      <c r="BE249" s="180"/>
      <c r="BF249" s="180"/>
      <c r="BG249" s="180"/>
      <c r="BH249" s="180"/>
      <c r="BI249" s="180"/>
      <c r="BJ249" s="180"/>
      <c r="BK249" s="180"/>
      <c r="BL249" s="180"/>
      <c r="BM249" s="180"/>
      <c r="BN249" s="180"/>
      <c r="BO249" s="180"/>
      <c r="BP249" s="180"/>
      <c r="BQ249" s="180"/>
      <c r="BR249" s="180"/>
      <c r="BS249" s="180"/>
      <c r="BT249" s="180"/>
      <c r="BU249" s="180"/>
      <c r="BV249" s="180"/>
      <c r="BW249" s="180"/>
      <c r="BX249" s="180"/>
      <c r="BY249" s="180"/>
      <c r="BZ249" s="180"/>
      <c r="CA249" s="180"/>
      <c r="CB249" s="180"/>
      <c r="CC249" s="180"/>
      <c r="CD249" s="180"/>
      <c r="CE249" s="180"/>
      <c r="CF249" s="180"/>
      <c r="CG249" s="180"/>
    </row>
    <row r="250" spans="1:85" s="553" customFormat="1" x14ac:dyDescent="0.25">
      <c r="A250" s="569"/>
      <c r="B250" s="251" t="s">
        <v>376</v>
      </c>
      <c r="C250" s="291">
        <v>4.0999999999999996</v>
      </c>
      <c r="D250" s="232">
        <v>4.2</v>
      </c>
      <c r="E250" s="233">
        <f t="shared" si="365"/>
        <v>2.4390243902439157E-2</v>
      </c>
      <c r="F250" s="253">
        <f t="shared" si="366"/>
        <v>4.2</v>
      </c>
      <c r="G250" s="235">
        <f t="shared" si="367"/>
        <v>4.3999999999999995</v>
      </c>
      <c r="H250" s="233">
        <f t="shared" si="368"/>
        <v>4.761904761904745E-2</v>
      </c>
      <c r="I250" s="253">
        <f t="shared" si="369"/>
        <v>4.3999999999999995</v>
      </c>
      <c r="J250" s="235">
        <f t="shared" si="370"/>
        <v>4.5999999999999996</v>
      </c>
      <c r="K250" s="233">
        <f t="shared" si="359"/>
        <v>4.5454545454545497E-2</v>
      </c>
      <c r="L250" s="253">
        <f t="shared" si="383"/>
        <v>4.5999999999999996</v>
      </c>
      <c r="M250" s="235">
        <f t="shared" si="384"/>
        <v>4.8</v>
      </c>
      <c r="N250" s="233">
        <f t="shared" si="360"/>
        <v>4.3478260869565258E-2</v>
      </c>
      <c r="O250" s="253">
        <f t="shared" si="385"/>
        <v>4.8</v>
      </c>
      <c r="P250" s="235">
        <f>ROUNDUP(O250*1.03,1)</f>
        <v>5</v>
      </c>
      <c r="Q250" s="233">
        <f t="shared" si="361"/>
        <v>4.1666666666666706E-2</v>
      </c>
      <c r="R250" s="235">
        <v>6.5</v>
      </c>
      <c r="S250" s="236">
        <f t="shared" si="362"/>
        <v>7.1999999999999993</v>
      </c>
      <c r="T250" s="233">
        <f t="shared" si="363"/>
        <v>0.10769230769230759</v>
      </c>
      <c r="U250" s="254" t="s">
        <v>82</v>
      </c>
      <c r="V250" s="254"/>
      <c r="W250" s="255" t="s">
        <v>11</v>
      </c>
      <c r="X250" s="180"/>
      <c r="Y250" s="180"/>
      <c r="Z250" s="213"/>
      <c r="AA250" s="390" t="str">
        <f t="shared" si="364"/>
        <v>N/A</v>
      </c>
      <c r="AB250" s="391" t="s">
        <v>375</v>
      </c>
      <c r="AC250" s="180"/>
      <c r="AD250" s="227">
        <f t="shared" si="321"/>
        <v>6.5</v>
      </c>
      <c r="AE250" s="228">
        <f t="shared" si="322"/>
        <v>7.1999999999999993</v>
      </c>
      <c r="AF250" s="229">
        <f t="shared" si="323"/>
        <v>0.10769230769230759</v>
      </c>
      <c r="AG250" s="254" t="s">
        <v>82</v>
      </c>
      <c r="AH250" s="254"/>
      <c r="AI250" s="255" t="s">
        <v>11</v>
      </c>
      <c r="AJ250" s="180"/>
      <c r="AK250" s="180"/>
      <c r="AL250" s="180"/>
      <c r="AM250" s="180"/>
      <c r="AN250" s="180"/>
      <c r="AO250" s="180"/>
      <c r="AP250" s="180"/>
      <c r="AQ250" s="180"/>
      <c r="AR250" s="180"/>
      <c r="AS250" s="180"/>
      <c r="AT250" s="180"/>
      <c r="AU250" s="180"/>
      <c r="AV250" s="180"/>
      <c r="AW250" s="180"/>
      <c r="AX250" s="180"/>
      <c r="AY250" s="180"/>
      <c r="AZ250" s="180"/>
      <c r="BA250" s="180"/>
      <c r="BB250" s="180"/>
      <c r="BC250" s="180"/>
      <c r="BD250" s="180"/>
      <c r="BE250" s="180"/>
      <c r="BF250" s="180"/>
      <c r="BG250" s="180"/>
      <c r="BH250" s="180"/>
      <c r="BI250" s="180"/>
      <c r="BJ250" s="180"/>
      <c r="BK250" s="180"/>
      <c r="BL250" s="180"/>
      <c r="BM250" s="180"/>
      <c r="BN250" s="180"/>
      <c r="BO250" s="180"/>
      <c r="BP250" s="180"/>
      <c r="BQ250" s="180"/>
      <c r="BR250" s="180"/>
      <c r="BS250" s="180"/>
      <c r="BT250" s="180"/>
      <c r="BU250" s="180"/>
      <c r="BV250" s="180"/>
      <c r="BW250" s="180"/>
      <c r="BX250" s="180"/>
      <c r="BY250" s="180"/>
      <c r="BZ250" s="180"/>
      <c r="CA250" s="180"/>
      <c r="CB250" s="180"/>
      <c r="CC250" s="180"/>
      <c r="CD250" s="180"/>
      <c r="CE250" s="180"/>
      <c r="CF250" s="180"/>
      <c r="CG250" s="180"/>
    </row>
    <row r="251" spans="1:85" s="553" customFormat="1" x14ac:dyDescent="0.25">
      <c r="A251" s="567" t="s">
        <v>383</v>
      </c>
      <c r="B251" s="251" t="s">
        <v>371</v>
      </c>
      <c r="C251" s="527"/>
      <c r="D251" s="505"/>
      <c r="E251" s="506"/>
      <c r="F251" s="527"/>
      <c r="G251" s="505"/>
      <c r="H251" s="506"/>
      <c r="I251" s="253">
        <f>0.5</f>
        <v>0.5</v>
      </c>
      <c r="J251" s="253">
        <f>0.5</f>
        <v>0.5</v>
      </c>
      <c r="K251" s="233">
        <f t="shared" si="359"/>
        <v>0</v>
      </c>
      <c r="L251" s="253">
        <f>0.5</f>
        <v>0.5</v>
      </c>
      <c r="M251" s="253">
        <f>0.5</f>
        <v>0.5</v>
      </c>
      <c r="N251" s="233">
        <f t="shared" si="360"/>
        <v>0</v>
      </c>
      <c r="O251" s="253">
        <f>0.5</f>
        <v>0.5</v>
      </c>
      <c r="P251" s="253">
        <f>0.5</f>
        <v>0.5</v>
      </c>
      <c r="Q251" s="233">
        <f t="shared" si="361"/>
        <v>0</v>
      </c>
      <c r="R251" s="235">
        <v>1</v>
      </c>
      <c r="S251" s="236">
        <f t="shared" si="362"/>
        <v>1.1000000000000001</v>
      </c>
      <c r="T251" s="233">
        <f t="shared" si="363"/>
        <v>0.10000000000000009</v>
      </c>
      <c r="U251" s="292" t="s">
        <v>82</v>
      </c>
      <c r="V251" s="292"/>
      <c r="W251" s="255" t="s">
        <v>11</v>
      </c>
      <c r="X251" s="180"/>
      <c r="Y251" s="180"/>
      <c r="Z251" s="213"/>
      <c r="AA251" s="390" t="str">
        <f t="shared" si="364"/>
        <v>N/A</v>
      </c>
      <c r="AB251" s="391" t="s">
        <v>375</v>
      </c>
      <c r="AC251" s="180"/>
      <c r="AD251" s="227">
        <f t="shared" si="321"/>
        <v>1</v>
      </c>
      <c r="AE251" s="228">
        <f t="shared" si="322"/>
        <v>1.1000000000000001</v>
      </c>
      <c r="AF251" s="229">
        <f t="shared" si="323"/>
        <v>0.10000000000000009</v>
      </c>
      <c r="AG251" s="292" t="s">
        <v>82</v>
      </c>
      <c r="AH251" s="292"/>
      <c r="AI251" s="255" t="s">
        <v>11</v>
      </c>
      <c r="AJ251" s="180"/>
      <c r="AK251" s="180"/>
      <c r="AL251" s="180"/>
      <c r="AM251" s="180"/>
      <c r="AN251" s="180"/>
      <c r="AO251" s="180"/>
      <c r="AP251" s="180"/>
      <c r="AQ251" s="180"/>
      <c r="AR251" s="180"/>
      <c r="AS251" s="180"/>
      <c r="AT251" s="180"/>
      <c r="AU251" s="180"/>
      <c r="AV251" s="180"/>
      <c r="AW251" s="180"/>
      <c r="AX251" s="180"/>
      <c r="AY251" s="180"/>
      <c r="AZ251" s="180"/>
      <c r="BA251" s="180"/>
      <c r="BB251" s="180"/>
      <c r="BC251" s="180"/>
      <c r="BD251" s="180"/>
      <c r="BE251" s="180"/>
      <c r="BF251" s="180"/>
      <c r="BG251" s="180"/>
      <c r="BH251" s="180"/>
      <c r="BI251" s="180"/>
      <c r="BJ251" s="180"/>
      <c r="BK251" s="180"/>
      <c r="BL251" s="180"/>
      <c r="BM251" s="180"/>
      <c r="BN251" s="180"/>
      <c r="BO251" s="180"/>
      <c r="BP251" s="180"/>
      <c r="BQ251" s="180"/>
      <c r="BR251" s="180"/>
      <c r="BS251" s="180"/>
      <c r="BT251" s="180"/>
      <c r="BU251" s="180"/>
      <c r="BV251" s="180"/>
      <c r="BW251" s="180"/>
      <c r="BX251" s="180"/>
      <c r="BY251" s="180"/>
      <c r="BZ251" s="180"/>
      <c r="CA251" s="180"/>
      <c r="CB251" s="180"/>
      <c r="CC251" s="180"/>
      <c r="CD251" s="180"/>
      <c r="CE251" s="180"/>
      <c r="CF251" s="180"/>
      <c r="CG251" s="180"/>
    </row>
    <row r="252" spans="1:85" s="553" customFormat="1" x14ac:dyDescent="0.25">
      <c r="A252" s="569"/>
      <c r="B252" s="251" t="s">
        <v>373</v>
      </c>
      <c r="C252" s="291">
        <v>1.8</v>
      </c>
      <c r="D252" s="232">
        <v>1.9</v>
      </c>
      <c r="E252" s="233">
        <f t="shared" si="365"/>
        <v>5.5555555555555483E-2</v>
      </c>
      <c r="F252" s="253">
        <f t="shared" si="366"/>
        <v>1.9</v>
      </c>
      <c r="G252" s="235">
        <f t="shared" si="367"/>
        <v>2</v>
      </c>
      <c r="H252" s="233">
        <f t="shared" si="368"/>
        <v>5.2631578947368474E-2</v>
      </c>
      <c r="I252" s="253">
        <f t="shared" si="369"/>
        <v>2</v>
      </c>
      <c r="J252" s="235">
        <f t="shared" si="370"/>
        <v>2.1</v>
      </c>
      <c r="K252" s="233">
        <f t="shared" si="359"/>
        <v>5.0000000000000044E-2</v>
      </c>
      <c r="L252" s="253">
        <f t="shared" ref="L252:L253" si="386">J252</f>
        <v>2.1</v>
      </c>
      <c r="M252" s="235">
        <f t="shared" ref="M252:M253" si="387">ROUNDUP(L252*1.03,1)</f>
        <v>2.2000000000000002</v>
      </c>
      <c r="N252" s="233">
        <f t="shared" si="360"/>
        <v>4.7619047619047658E-2</v>
      </c>
      <c r="O252" s="253">
        <f t="shared" ref="O252:O253" si="388">M252</f>
        <v>2.2000000000000002</v>
      </c>
      <c r="P252" s="235">
        <f>ROUNDUP(O252*1.03,1)</f>
        <v>2.3000000000000003</v>
      </c>
      <c r="Q252" s="233">
        <f t="shared" si="361"/>
        <v>4.5454545454545491E-2</v>
      </c>
      <c r="R252" s="235">
        <v>3</v>
      </c>
      <c r="S252" s="236">
        <f t="shared" si="362"/>
        <v>3.3</v>
      </c>
      <c r="T252" s="233">
        <f t="shared" si="363"/>
        <v>9.9999999999999936E-2</v>
      </c>
      <c r="U252" s="254" t="s">
        <v>82</v>
      </c>
      <c r="V252" s="254"/>
      <c r="W252" s="255" t="s">
        <v>11</v>
      </c>
      <c r="X252" s="180"/>
      <c r="Y252" s="180"/>
      <c r="Z252" s="213"/>
      <c r="AA252" s="390" t="str">
        <f t="shared" si="364"/>
        <v>N/A</v>
      </c>
      <c r="AB252" s="391" t="s">
        <v>375</v>
      </c>
      <c r="AC252" s="180"/>
      <c r="AD252" s="227">
        <f t="shared" si="321"/>
        <v>3</v>
      </c>
      <c r="AE252" s="228">
        <f t="shared" si="322"/>
        <v>3.3</v>
      </c>
      <c r="AF252" s="229">
        <f t="shared" si="323"/>
        <v>9.9999999999999936E-2</v>
      </c>
      <c r="AG252" s="254" t="s">
        <v>82</v>
      </c>
      <c r="AH252" s="254"/>
      <c r="AI252" s="255" t="s">
        <v>11</v>
      </c>
      <c r="AJ252" s="180"/>
      <c r="AK252" s="180"/>
      <c r="AL252" s="180"/>
      <c r="AM252" s="180"/>
      <c r="AN252" s="180"/>
      <c r="AO252" s="180"/>
      <c r="AP252" s="180"/>
      <c r="AQ252" s="180"/>
      <c r="AR252" s="180"/>
      <c r="AS252" s="180"/>
      <c r="AT252" s="180"/>
      <c r="AU252" s="180"/>
      <c r="AV252" s="180"/>
      <c r="AW252" s="180"/>
      <c r="AX252" s="180"/>
      <c r="AY252" s="180"/>
      <c r="AZ252" s="180"/>
      <c r="BA252" s="180"/>
      <c r="BB252" s="180"/>
      <c r="BC252" s="180"/>
      <c r="BD252" s="180"/>
      <c r="BE252" s="180"/>
      <c r="BF252" s="180"/>
      <c r="BG252" s="180"/>
      <c r="BH252" s="180"/>
      <c r="BI252" s="180"/>
      <c r="BJ252" s="180"/>
      <c r="BK252" s="180"/>
      <c r="BL252" s="180"/>
      <c r="BM252" s="180"/>
      <c r="BN252" s="180"/>
      <c r="BO252" s="180"/>
      <c r="BP252" s="180"/>
      <c r="BQ252" s="180"/>
      <c r="BR252" s="180"/>
      <c r="BS252" s="180"/>
      <c r="BT252" s="180"/>
      <c r="BU252" s="180"/>
      <c r="BV252" s="180"/>
      <c r="BW252" s="180"/>
      <c r="BX252" s="180"/>
      <c r="BY252" s="180"/>
      <c r="BZ252" s="180"/>
      <c r="CA252" s="180"/>
      <c r="CB252" s="180"/>
      <c r="CC252" s="180"/>
      <c r="CD252" s="180"/>
      <c r="CE252" s="180"/>
      <c r="CF252" s="180"/>
      <c r="CG252" s="180"/>
    </row>
    <row r="253" spans="1:85" s="553" customFormat="1" x14ac:dyDescent="0.25">
      <c r="A253" s="569"/>
      <c r="B253" s="251" t="s">
        <v>376</v>
      </c>
      <c r="C253" s="291">
        <v>2</v>
      </c>
      <c r="D253" s="232">
        <v>2.1</v>
      </c>
      <c r="E253" s="233">
        <f t="shared" si="365"/>
        <v>5.0000000000000044E-2</v>
      </c>
      <c r="F253" s="253">
        <f t="shared" si="366"/>
        <v>2.1</v>
      </c>
      <c r="G253" s="235">
        <f t="shared" si="367"/>
        <v>2.2000000000000002</v>
      </c>
      <c r="H253" s="233">
        <f t="shared" si="368"/>
        <v>4.7619047619047658E-2</v>
      </c>
      <c r="I253" s="253">
        <f t="shared" si="369"/>
        <v>2.2000000000000002</v>
      </c>
      <c r="J253" s="235">
        <f t="shared" si="370"/>
        <v>2.3000000000000003</v>
      </c>
      <c r="K253" s="233">
        <f t="shared" si="359"/>
        <v>4.5454545454545491E-2</v>
      </c>
      <c r="L253" s="253">
        <f t="shared" si="386"/>
        <v>2.3000000000000003</v>
      </c>
      <c r="M253" s="235">
        <f t="shared" si="387"/>
        <v>2.4</v>
      </c>
      <c r="N253" s="233">
        <f t="shared" si="360"/>
        <v>4.3478260869565057E-2</v>
      </c>
      <c r="O253" s="253">
        <f t="shared" si="388"/>
        <v>2.4</v>
      </c>
      <c r="P253" s="235">
        <f>ROUNDUP(O253*1.03,1)</f>
        <v>2.5</v>
      </c>
      <c r="Q253" s="233">
        <f t="shared" si="361"/>
        <v>4.1666666666666706E-2</v>
      </c>
      <c r="R253" s="235">
        <v>3.3</v>
      </c>
      <c r="S253" s="236">
        <f t="shared" si="362"/>
        <v>3.7</v>
      </c>
      <c r="T253" s="233">
        <f t="shared" si="363"/>
        <v>0.12121212121212133</v>
      </c>
      <c r="U253" s="254" t="s">
        <v>82</v>
      </c>
      <c r="V253" s="254"/>
      <c r="W253" s="255" t="s">
        <v>11</v>
      </c>
      <c r="X253" s="180"/>
      <c r="Y253" s="180"/>
      <c r="Z253" s="213"/>
      <c r="AA253" s="390" t="str">
        <f t="shared" si="364"/>
        <v>N/A</v>
      </c>
      <c r="AB253" s="391" t="s">
        <v>375</v>
      </c>
      <c r="AC253" s="180"/>
      <c r="AD253" s="227">
        <f t="shared" si="321"/>
        <v>3.3</v>
      </c>
      <c r="AE253" s="228">
        <f t="shared" si="322"/>
        <v>3.7</v>
      </c>
      <c r="AF253" s="229">
        <f t="shared" si="323"/>
        <v>0.12121212121212133</v>
      </c>
      <c r="AG253" s="254" t="s">
        <v>82</v>
      </c>
      <c r="AH253" s="254"/>
      <c r="AI253" s="255" t="s">
        <v>11</v>
      </c>
      <c r="AJ253" s="180"/>
      <c r="AK253" s="180"/>
      <c r="AL253" s="180"/>
      <c r="AM253" s="180"/>
      <c r="AN253" s="180"/>
      <c r="AO253" s="180"/>
      <c r="AP253" s="180"/>
      <c r="AQ253" s="180"/>
      <c r="AR253" s="180"/>
      <c r="AS253" s="180"/>
      <c r="AT253" s="180"/>
      <c r="AU253" s="180"/>
      <c r="AV253" s="180"/>
      <c r="AW253" s="180"/>
      <c r="AX253" s="180"/>
      <c r="AY253" s="180"/>
      <c r="AZ253" s="180"/>
      <c r="BA253" s="180"/>
      <c r="BB253" s="180"/>
      <c r="BC253" s="180"/>
      <c r="BD253" s="180"/>
      <c r="BE253" s="180"/>
      <c r="BF253" s="180"/>
      <c r="BG253" s="180"/>
      <c r="BH253" s="180"/>
      <c r="BI253" s="180"/>
      <c r="BJ253" s="180"/>
      <c r="BK253" s="180"/>
      <c r="BL253" s="180"/>
      <c r="BM253" s="180"/>
      <c r="BN253" s="180"/>
      <c r="BO253" s="180"/>
      <c r="BP253" s="180"/>
      <c r="BQ253" s="180"/>
      <c r="BR253" s="180"/>
      <c r="BS253" s="180"/>
      <c r="BT253" s="180"/>
      <c r="BU253" s="180"/>
      <c r="BV253" s="180"/>
      <c r="BW253" s="180"/>
      <c r="BX253" s="180"/>
      <c r="BY253" s="180"/>
      <c r="BZ253" s="180"/>
      <c r="CA253" s="180"/>
      <c r="CB253" s="180"/>
      <c r="CC253" s="180"/>
      <c r="CD253" s="180"/>
      <c r="CE253" s="180"/>
      <c r="CF253" s="180"/>
      <c r="CG253" s="180"/>
    </row>
    <row r="254" spans="1:85" s="553" customFormat="1" x14ac:dyDescent="0.25">
      <c r="A254" s="567" t="s">
        <v>384</v>
      </c>
      <c r="B254" s="251" t="s">
        <v>371</v>
      </c>
      <c r="C254" s="527"/>
      <c r="D254" s="505"/>
      <c r="E254" s="506"/>
      <c r="F254" s="527"/>
      <c r="G254" s="505"/>
      <c r="H254" s="506"/>
      <c r="I254" s="253">
        <f>0.5</f>
        <v>0.5</v>
      </c>
      <c r="J254" s="253">
        <f>0.5</f>
        <v>0.5</v>
      </c>
      <c r="K254" s="233">
        <f t="shared" si="359"/>
        <v>0</v>
      </c>
      <c r="L254" s="253">
        <f>0.5</f>
        <v>0.5</v>
      </c>
      <c r="M254" s="253">
        <f>0.5</f>
        <v>0.5</v>
      </c>
      <c r="N254" s="233">
        <f t="shared" si="360"/>
        <v>0</v>
      </c>
      <c r="O254" s="253">
        <f>0.5</f>
        <v>0.5</v>
      </c>
      <c r="P254" s="253">
        <f>0.5</f>
        <v>0.5</v>
      </c>
      <c r="Q254" s="233">
        <f t="shared" si="361"/>
        <v>0</v>
      </c>
      <c r="R254" s="235">
        <v>1</v>
      </c>
      <c r="S254" s="236">
        <f t="shared" si="362"/>
        <v>1.1000000000000001</v>
      </c>
      <c r="T254" s="233">
        <f t="shared" si="363"/>
        <v>0.10000000000000009</v>
      </c>
      <c r="U254" s="292" t="s">
        <v>82</v>
      </c>
      <c r="V254" s="292"/>
      <c r="W254" s="255" t="s">
        <v>11</v>
      </c>
      <c r="X254" s="180"/>
      <c r="Y254" s="180"/>
      <c r="Z254" s="213"/>
      <c r="AA254" s="390" t="str">
        <f t="shared" si="364"/>
        <v>N/A</v>
      </c>
      <c r="AB254" s="391" t="s">
        <v>375</v>
      </c>
      <c r="AC254" s="180"/>
      <c r="AD254" s="227">
        <f t="shared" si="321"/>
        <v>1</v>
      </c>
      <c r="AE254" s="228">
        <f t="shared" si="322"/>
        <v>1.1000000000000001</v>
      </c>
      <c r="AF254" s="229">
        <f t="shared" si="323"/>
        <v>0.10000000000000009</v>
      </c>
      <c r="AG254" s="292" t="s">
        <v>82</v>
      </c>
      <c r="AH254" s="292"/>
      <c r="AI254" s="255" t="s">
        <v>11</v>
      </c>
      <c r="AJ254" s="180"/>
      <c r="AK254" s="180"/>
      <c r="AL254" s="180"/>
      <c r="AM254" s="180"/>
      <c r="AN254" s="180"/>
      <c r="AO254" s="180"/>
      <c r="AP254" s="180"/>
      <c r="AQ254" s="180"/>
      <c r="AR254" s="180"/>
      <c r="AS254" s="180"/>
      <c r="AT254" s="180"/>
      <c r="AU254" s="180"/>
      <c r="AV254" s="180"/>
      <c r="AW254" s="180"/>
      <c r="AX254" s="180"/>
      <c r="AY254" s="180"/>
      <c r="AZ254" s="180"/>
      <c r="BA254" s="180"/>
      <c r="BB254" s="180"/>
      <c r="BC254" s="180"/>
      <c r="BD254" s="180"/>
      <c r="BE254" s="180"/>
      <c r="BF254" s="180"/>
      <c r="BG254" s="180"/>
      <c r="BH254" s="180"/>
      <c r="BI254" s="180"/>
      <c r="BJ254" s="180"/>
      <c r="BK254" s="180"/>
      <c r="BL254" s="180"/>
      <c r="BM254" s="180"/>
      <c r="BN254" s="180"/>
      <c r="BO254" s="180"/>
      <c r="BP254" s="180"/>
      <c r="BQ254" s="180"/>
      <c r="BR254" s="180"/>
      <c r="BS254" s="180"/>
      <c r="BT254" s="180"/>
      <c r="BU254" s="180"/>
      <c r="BV254" s="180"/>
      <c r="BW254" s="180"/>
      <c r="BX254" s="180"/>
      <c r="BY254" s="180"/>
      <c r="BZ254" s="180"/>
      <c r="CA254" s="180"/>
      <c r="CB254" s="180"/>
      <c r="CC254" s="180"/>
      <c r="CD254" s="180"/>
      <c r="CE254" s="180"/>
      <c r="CF254" s="180"/>
      <c r="CG254" s="180"/>
    </row>
    <row r="255" spans="1:85" s="553" customFormat="1" x14ac:dyDescent="0.25">
      <c r="A255" s="569"/>
      <c r="B255" s="251" t="s">
        <v>373</v>
      </c>
      <c r="C255" s="291">
        <v>2.2999999999999998</v>
      </c>
      <c r="D255" s="232">
        <v>2.4</v>
      </c>
      <c r="E255" s="233">
        <f t="shared" si="365"/>
        <v>4.3478260869565258E-2</v>
      </c>
      <c r="F255" s="253">
        <f t="shared" si="366"/>
        <v>2.4</v>
      </c>
      <c r="G255" s="235">
        <f t="shared" si="367"/>
        <v>2.5</v>
      </c>
      <c r="H255" s="233">
        <f t="shared" si="368"/>
        <v>4.1666666666666706E-2</v>
      </c>
      <c r="I255" s="253">
        <f t="shared" si="369"/>
        <v>2.5</v>
      </c>
      <c r="J255" s="235">
        <f t="shared" si="370"/>
        <v>2.6</v>
      </c>
      <c r="K255" s="233">
        <f t="shared" si="359"/>
        <v>4.0000000000000036E-2</v>
      </c>
      <c r="L255" s="253">
        <f t="shared" ref="L255:L256" si="389">J255</f>
        <v>2.6</v>
      </c>
      <c r="M255" s="235">
        <f t="shared" ref="M255:M256" si="390">ROUNDUP(L255*1.03,1)</f>
        <v>2.7</v>
      </c>
      <c r="N255" s="233">
        <f t="shared" si="360"/>
        <v>3.8461538461538491E-2</v>
      </c>
      <c r="O255" s="253">
        <f t="shared" ref="O255:O256" si="391">M255</f>
        <v>2.7</v>
      </c>
      <c r="P255" s="235">
        <f>ROUNDUP(O255*1.03,1)</f>
        <v>2.8000000000000003</v>
      </c>
      <c r="Q255" s="233">
        <f t="shared" si="361"/>
        <v>3.703703703703707E-2</v>
      </c>
      <c r="R255" s="235">
        <v>3.6</v>
      </c>
      <c r="S255" s="236">
        <f t="shared" si="362"/>
        <v>4</v>
      </c>
      <c r="T255" s="233">
        <f t="shared" si="363"/>
        <v>0.11111111111111108</v>
      </c>
      <c r="U255" s="254" t="s">
        <v>82</v>
      </c>
      <c r="V255" s="254"/>
      <c r="W255" s="255" t="s">
        <v>11</v>
      </c>
      <c r="X255" s="180"/>
      <c r="Y255" s="180"/>
      <c r="Z255" s="213"/>
      <c r="AA255" s="390" t="str">
        <f t="shared" si="364"/>
        <v>N/A</v>
      </c>
      <c r="AB255" s="391" t="s">
        <v>375</v>
      </c>
      <c r="AC255" s="180"/>
      <c r="AD255" s="227">
        <f t="shared" si="321"/>
        <v>3.6</v>
      </c>
      <c r="AE255" s="228">
        <f t="shared" si="322"/>
        <v>4</v>
      </c>
      <c r="AF255" s="229">
        <f t="shared" si="323"/>
        <v>0.11111111111111108</v>
      </c>
      <c r="AG255" s="254" t="s">
        <v>82</v>
      </c>
      <c r="AH255" s="254"/>
      <c r="AI255" s="255" t="s">
        <v>11</v>
      </c>
      <c r="AJ255" s="180"/>
      <c r="AK255" s="180"/>
      <c r="AL255" s="180"/>
      <c r="AM255" s="180"/>
      <c r="AN255" s="180"/>
      <c r="AO255" s="180"/>
      <c r="AP255" s="180"/>
      <c r="AQ255" s="180"/>
      <c r="AR255" s="180"/>
      <c r="AS255" s="180"/>
      <c r="AT255" s="180"/>
      <c r="AU255" s="180"/>
      <c r="AV255" s="180"/>
      <c r="AW255" s="180"/>
      <c r="AX255" s="180"/>
      <c r="AY255" s="180"/>
      <c r="AZ255" s="180"/>
      <c r="BA255" s="180"/>
      <c r="BB255" s="180"/>
      <c r="BC255" s="180"/>
      <c r="BD255" s="180"/>
      <c r="BE255" s="180"/>
      <c r="BF255" s="180"/>
      <c r="BG255" s="180"/>
      <c r="BH255" s="180"/>
      <c r="BI255" s="180"/>
      <c r="BJ255" s="180"/>
      <c r="BK255" s="180"/>
      <c r="BL255" s="180"/>
      <c r="BM255" s="180"/>
      <c r="BN255" s="180"/>
      <c r="BO255" s="180"/>
      <c r="BP255" s="180"/>
      <c r="BQ255" s="180"/>
      <c r="BR255" s="180"/>
      <c r="BS255" s="180"/>
      <c r="BT255" s="180"/>
      <c r="BU255" s="180"/>
      <c r="BV255" s="180"/>
      <c r="BW255" s="180"/>
      <c r="BX255" s="180"/>
      <c r="BY255" s="180"/>
      <c r="BZ255" s="180"/>
      <c r="CA255" s="180"/>
      <c r="CB255" s="180"/>
      <c r="CC255" s="180"/>
      <c r="CD255" s="180"/>
      <c r="CE255" s="180"/>
      <c r="CF255" s="180"/>
      <c r="CG255" s="180"/>
    </row>
    <row r="256" spans="1:85" s="553" customFormat="1" x14ac:dyDescent="0.25">
      <c r="A256" s="569"/>
      <c r="B256" s="251" t="s">
        <v>376</v>
      </c>
      <c r="C256" s="291">
        <v>4.0999999999999996</v>
      </c>
      <c r="D256" s="232">
        <v>4.2</v>
      </c>
      <c r="E256" s="233">
        <f t="shared" si="365"/>
        <v>2.4390243902439157E-2</v>
      </c>
      <c r="F256" s="253">
        <f t="shared" si="366"/>
        <v>4.2</v>
      </c>
      <c r="G256" s="235">
        <f t="shared" si="367"/>
        <v>4.3999999999999995</v>
      </c>
      <c r="H256" s="233">
        <f t="shared" si="368"/>
        <v>4.761904761904745E-2</v>
      </c>
      <c r="I256" s="253">
        <f t="shared" si="369"/>
        <v>4.3999999999999995</v>
      </c>
      <c r="J256" s="235">
        <f t="shared" si="370"/>
        <v>4.5999999999999996</v>
      </c>
      <c r="K256" s="233">
        <f t="shared" si="359"/>
        <v>4.5454545454545497E-2</v>
      </c>
      <c r="L256" s="253">
        <f t="shared" si="389"/>
        <v>4.5999999999999996</v>
      </c>
      <c r="M256" s="235">
        <f t="shared" si="390"/>
        <v>4.8</v>
      </c>
      <c r="N256" s="233">
        <f t="shared" si="360"/>
        <v>4.3478260869565258E-2</v>
      </c>
      <c r="O256" s="253">
        <f t="shared" si="391"/>
        <v>4.8</v>
      </c>
      <c r="P256" s="235">
        <f>ROUNDUP(O256*1.03,1)</f>
        <v>5</v>
      </c>
      <c r="Q256" s="233">
        <f t="shared" si="361"/>
        <v>4.1666666666666706E-2</v>
      </c>
      <c r="R256" s="235">
        <v>6.5</v>
      </c>
      <c r="S256" s="236">
        <f t="shared" si="362"/>
        <v>7.1999999999999993</v>
      </c>
      <c r="T256" s="233">
        <f t="shared" si="363"/>
        <v>0.10769230769230759</v>
      </c>
      <c r="U256" s="254" t="s">
        <v>82</v>
      </c>
      <c r="V256" s="254"/>
      <c r="W256" s="255" t="s">
        <v>11</v>
      </c>
      <c r="X256" s="180"/>
      <c r="Y256" s="180"/>
      <c r="Z256" s="213"/>
      <c r="AA256" s="390" t="str">
        <f t="shared" si="364"/>
        <v>N/A</v>
      </c>
      <c r="AB256" s="391" t="s">
        <v>375</v>
      </c>
      <c r="AC256" s="180"/>
      <c r="AD256" s="227">
        <f t="shared" si="321"/>
        <v>6.5</v>
      </c>
      <c r="AE256" s="228">
        <f t="shared" si="322"/>
        <v>7.1999999999999993</v>
      </c>
      <c r="AF256" s="229">
        <f t="shared" si="323"/>
        <v>0.10769230769230759</v>
      </c>
      <c r="AG256" s="254" t="s">
        <v>82</v>
      </c>
      <c r="AH256" s="254"/>
      <c r="AI256" s="255" t="s">
        <v>11</v>
      </c>
      <c r="AJ256" s="180"/>
      <c r="AK256" s="180"/>
      <c r="AL256" s="180"/>
      <c r="AM256" s="180"/>
      <c r="AN256" s="180"/>
      <c r="AO256" s="180"/>
      <c r="AP256" s="180"/>
      <c r="AQ256" s="180"/>
      <c r="AR256" s="180"/>
      <c r="AS256" s="180"/>
      <c r="AT256" s="180"/>
      <c r="AU256" s="180"/>
      <c r="AV256" s="180"/>
      <c r="AW256" s="180"/>
      <c r="AX256" s="180"/>
      <c r="AY256" s="180"/>
      <c r="AZ256" s="180"/>
      <c r="BA256" s="180"/>
      <c r="BB256" s="180"/>
      <c r="BC256" s="180"/>
      <c r="BD256" s="180"/>
      <c r="BE256" s="180"/>
      <c r="BF256" s="180"/>
      <c r="BG256" s="180"/>
      <c r="BH256" s="180"/>
      <c r="BI256" s="180"/>
      <c r="BJ256" s="180"/>
      <c r="BK256" s="180"/>
      <c r="BL256" s="180"/>
      <c r="BM256" s="180"/>
      <c r="BN256" s="180"/>
      <c r="BO256" s="180"/>
      <c r="BP256" s="180"/>
      <c r="BQ256" s="180"/>
      <c r="BR256" s="180"/>
      <c r="BS256" s="180"/>
      <c r="BT256" s="180"/>
      <c r="BU256" s="180"/>
      <c r="BV256" s="180"/>
      <c r="BW256" s="180"/>
      <c r="BX256" s="180"/>
      <c r="BY256" s="180"/>
      <c r="BZ256" s="180"/>
      <c r="CA256" s="180"/>
      <c r="CB256" s="180"/>
      <c r="CC256" s="180"/>
      <c r="CD256" s="180"/>
      <c r="CE256" s="180"/>
      <c r="CF256" s="180"/>
      <c r="CG256" s="180"/>
    </row>
    <row r="257" spans="1:85" s="553" customFormat="1" ht="15" thickBot="1" x14ac:dyDescent="0.3">
      <c r="A257" s="571"/>
      <c r="B257" s="259"/>
      <c r="C257" s="312"/>
      <c r="D257" s="261"/>
      <c r="E257" s="262"/>
      <c r="F257" s="263"/>
      <c r="G257" s="264"/>
      <c r="H257" s="262"/>
      <c r="I257" s="263"/>
      <c r="J257" s="264"/>
      <c r="K257" s="262"/>
      <c r="L257" s="263"/>
      <c r="M257" s="264"/>
      <c r="N257" s="262"/>
      <c r="O257" s="263"/>
      <c r="P257" s="264"/>
      <c r="Q257" s="264"/>
      <c r="R257" s="264"/>
      <c r="S257" s="265"/>
      <c r="T257" s="262"/>
      <c r="U257" s="266"/>
      <c r="V257" s="266"/>
      <c r="W257" s="267"/>
      <c r="X257" s="180"/>
      <c r="Y257" s="180"/>
      <c r="Z257" s="315"/>
      <c r="AA257" s="419"/>
      <c r="AB257" s="572"/>
      <c r="AC257" s="180"/>
      <c r="AD257" s="318"/>
      <c r="AE257" s="319"/>
      <c r="AF257" s="320"/>
      <c r="AG257" s="266"/>
      <c r="AH257" s="266"/>
      <c r="AI257" s="267"/>
      <c r="AJ257" s="180"/>
      <c r="AK257" s="180"/>
      <c r="AL257" s="180"/>
      <c r="AM257" s="180"/>
      <c r="AN257" s="180"/>
      <c r="AO257" s="180"/>
      <c r="AP257" s="180"/>
      <c r="AQ257" s="180"/>
      <c r="AR257" s="180"/>
      <c r="AS257" s="180"/>
      <c r="AT257" s="180"/>
      <c r="AU257" s="180"/>
      <c r="AV257" s="180"/>
      <c r="AW257" s="180"/>
      <c r="AX257" s="180"/>
      <c r="AY257" s="180"/>
      <c r="AZ257" s="180"/>
      <c r="BA257" s="180"/>
      <c r="BB257" s="180"/>
      <c r="BC257" s="180"/>
      <c r="BD257" s="180"/>
      <c r="BE257" s="180"/>
      <c r="BF257" s="180"/>
      <c r="BG257" s="180"/>
      <c r="BH257" s="180"/>
      <c r="BI257" s="180"/>
      <c r="BJ257" s="180"/>
      <c r="BK257" s="180"/>
      <c r="BL257" s="180"/>
      <c r="BM257" s="180"/>
      <c r="BN257" s="180"/>
      <c r="BO257" s="180"/>
      <c r="BP257" s="180"/>
      <c r="BQ257" s="180"/>
      <c r="BR257" s="180"/>
      <c r="BS257" s="180"/>
      <c r="BT257" s="180"/>
      <c r="BU257" s="180"/>
      <c r="BV257" s="180"/>
      <c r="BW257" s="180"/>
      <c r="BX257" s="180"/>
      <c r="BY257" s="180"/>
      <c r="BZ257" s="180"/>
      <c r="CA257" s="180"/>
      <c r="CB257" s="180"/>
      <c r="CC257" s="180"/>
      <c r="CD257" s="180"/>
      <c r="CE257" s="180"/>
      <c r="CF257" s="180"/>
      <c r="CG257" s="180"/>
    </row>
    <row r="258" spans="1:85" s="553" customFormat="1" ht="15" thickBot="1" x14ac:dyDescent="0.3">
      <c r="A258" s="573"/>
      <c r="B258" s="435"/>
      <c r="C258" s="574"/>
      <c r="D258" s="437"/>
      <c r="E258" s="438"/>
      <c r="F258" s="542"/>
      <c r="G258" s="543"/>
      <c r="H258" s="438"/>
      <c r="I258" s="542"/>
      <c r="J258" s="543"/>
      <c r="K258" s="438"/>
      <c r="L258" s="542"/>
      <c r="M258" s="543"/>
      <c r="N258" s="438"/>
      <c r="O258" s="542"/>
      <c r="P258" s="543"/>
      <c r="Q258" s="543"/>
      <c r="R258" s="543"/>
      <c r="S258" s="544"/>
      <c r="T258" s="438"/>
      <c r="U258" s="440"/>
      <c r="V258" s="440"/>
      <c r="W258" s="440"/>
      <c r="X258" s="180"/>
      <c r="Y258" s="180"/>
      <c r="Z258" s="181"/>
      <c r="AA258" s="237"/>
      <c r="AB258" s="183"/>
      <c r="AC258" s="180"/>
      <c r="AD258" s="185"/>
      <c r="AE258" s="185"/>
      <c r="AF258" s="186"/>
      <c r="AG258" s="440"/>
      <c r="AH258" s="440"/>
      <c r="AI258" s="440"/>
      <c r="AJ258" s="180"/>
      <c r="AK258" s="180"/>
      <c r="AL258" s="180"/>
      <c r="AM258" s="180"/>
      <c r="AN258" s="180"/>
      <c r="AO258" s="180"/>
      <c r="AP258" s="180"/>
      <c r="AQ258" s="180"/>
      <c r="AR258" s="180"/>
      <c r="AS258" s="180"/>
      <c r="AT258" s="180"/>
      <c r="AU258" s="180"/>
      <c r="AV258" s="180"/>
      <c r="AW258" s="180"/>
      <c r="AX258" s="180"/>
      <c r="AY258" s="180"/>
      <c r="AZ258" s="180"/>
      <c r="BA258" s="180"/>
      <c r="BB258" s="180"/>
      <c r="BC258" s="180"/>
      <c r="BD258" s="180"/>
      <c r="BE258" s="180"/>
      <c r="BF258" s="180"/>
      <c r="BG258" s="180"/>
      <c r="BH258" s="180"/>
      <c r="BI258" s="180"/>
      <c r="BJ258" s="180"/>
      <c r="BK258" s="180"/>
      <c r="BL258" s="180"/>
      <c r="BM258" s="180"/>
      <c r="BN258" s="180"/>
      <c r="BO258" s="180"/>
      <c r="BP258" s="180"/>
      <c r="BQ258" s="180"/>
      <c r="BR258" s="180"/>
      <c r="BS258" s="180"/>
      <c r="BT258" s="180"/>
      <c r="BU258" s="180"/>
      <c r="BV258" s="180"/>
      <c r="BW258" s="180"/>
      <c r="BX258" s="180"/>
      <c r="BY258" s="180"/>
      <c r="BZ258" s="180"/>
      <c r="CA258" s="180"/>
      <c r="CB258" s="180"/>
      <c r="CC258" s="180"/>
      <c r="CD258" s="180"/>
      <c r="CE258" s="180"/>
      <c r="CF258" s="180"/>
      <c r="CG258" s="180"/>
    </row>
    <row r="259" spans="1:85" s="553" customFormat="1" ht="60" x14ac:dyDescent="0.25">
      <c r="A259" s="537" t="s">
        <v>385</v>
      </c>
      <c r="B259" s="538"/>
      <c r="C259" s="559" t="s">
        <v>61</v>
      </c>
      <c r="D259" s="559" t="s">
        <v>62</v>
      </c>
      <c r="E259" s="560" t="s">
        <v>42</v>
      </c>
      <c r="F259" s="561" t="s">
        <v>63</v>
      </c>
      <c r="G259" s="561" t="s">
        <v>64</v>
      </c>
      <c r="H259" s="561" t="s">
        <v>4</v>
      </c>
      <c r="I259" s="561" t="s">
        <v>65</v>
      </c>
      <c r="J259" s="561" t="s">
        <v>66</v>
      </c>
      <c r="K259" s="561" t="s">
        <v>4</v>
      </c>
      <c r="L259" s="561" t="s">
        <v>67</v>
      </c>
      <c r="M259" s="561" t="s">
        <v>68</v>
      </c>
      <c r="N259" s="561" t="s">
        <v>4</v>
      </c>
      <c r="O259" s="282" t="s">
        <v>69</v>
      </c>
      <c r="P259" s="283" t="s">
        <v>91</v>
      </c>
      <c r="Q259" s="283" t="s">
        <v>4</v>
      </c>
      <c r="R259" s="283" t="s">
        <v>2</v>
      </c>
      <c r="S259" s="284" t="s">
        <v>72</v>
      </c>
      <c r="T259" s="283" t="s">
        <v>4</v>
      </c>
      <c r="U259" s="282" t="s">
        <v>73</v>
      </c>
      <c r="V259" s="561" t="s">
        <v>6</v>
      </c>
      <c r="W259" s="562" t="s">
        <v>7</v>
      </c>
      <c r="X259" s="180"/>
      <c r="Y259" s="180"/>
      <c r="Z259" s="286"/>
      <c r="AA259" s="287"/>
      <c r="AB259" s="288"/>
      <c r="AC259" s="180"/>
      <c r="AD259" s="202" t="s">
        <v>71</v>
      </c>
      <c r="AE259" s="203" t="s">
        <v>72</v>
      </c>
      <c r="AF259" s="204" t="s">
        <v>4</v>
      </c>
      <c r="AG259" s="202" t="s">
        <v>73</v>
      </c>
      <c r="AH259" s="202" t="s">
        <v>6</v>
      </c>
      <c r="AI259" s="205" t="s">
        <v>7</v>
      </c>
      <c r="AJ259" s="180"/>
      <c r="AK259" s="180"/>
      <c r="AL259" s="180"/>
      <c r="AM259" s="180"/>
      <c r="AN259" s="180"/>
      <c r="AO259" s="180"/>
      <c r="AP259" s="180"/>
      <c r="AQ259" s="180"/>
      <c r="AR259" s="180"/>
      <c r="AS259" s="180"/>
      <c r="AT259" s="180"/>
      <c r="AU259" s="180"/>
      <c r="AV259" s="180"/>
      <c r="AW259" s="180"/>
      <c r="AX259" s="180"/>
      <c r="AY259" s="180"/>
      <c r="AZ259" s="180"/>
      <c r="BA259" s="180"/>
      <c r="BB259" s="180"/>
      <c r="BC259" s="180"/>
      <c r="BD259" s="180"/>
      <c r="BE259" s="180"/>
      <c r="BF259" s="180"/>
      <c r="BG259" s="180"/>
      <c r="BH259" s="180"/>
      <c r="BI259" s="180"/>
      <c r="BJ259" s="180"/>
      <c r="BK259" s="180"/>
      <c r="BL259" s="180"/>
      <c r="BM259" s="180"/>
      <c r="BN259" s="180"/>
      <c r="BO259" s="180"/>
      <c r="BP259" s="180"/>
      <c r="BQ259" s="180"/>
      <c r="BR259" s="180"/>
      <c r="BS259" s="180"/>
      <c r="BT259" s="180"/>
      <c r="BU259" s="180"/>
      <c r="BV259" s="180"/>
      <c r="BW259" s="180"/>
      <c r="BX259" s="180"/>
      <c r="BY259" s="180"/>
      <c r="BZ259" s="180"/>
      <c r="CA259" s="180"/>
      <c r="CB259" s="180"/>
      <c r="CC259" s="180"/>
      <c r="CD259" s="180"/>
      <c r="CE259" s="180"/>
      <c r="CF259" s="180"/>
      <c r="CG259" s="180"/>
    </row>
    <row r="260" spans="1:85" s="553" customFormat="1" ht="15" x14ac:dyDescent="0.25">
      <c r="A260" s="563" t="s">
        <v>386</v>
      </c>
      <c r="B260" s="564"/>
      <c r="C260" s="291"/>
      <c r="D260" s="505"/>
      <c r="E260" s="506"/>
      <c r="F260" s="291"/>
      <c r="G260" s="505"/>
      <c r="H260" s="506"/>
      <c r="I260" s="291"/>
      <c r="J260" s="505"/>
      <c r="K260" s="506"/>
      <c r="L260" s="291"/>
      <c r="M260" s="505"/>
      <c r="N260" s="506"/>
      <c r="O260" s="291"/>
      <c r="P260" s="505"/>
      <c r="Q260" s="505"/>
      <c r="R260" s="505"/>
      <c r="S260" s="565"/>
      <c r="T260" s="506"/>
      <c r="U260" s="292"/>
      <c r="V260" s="292"/>
      <c r="W260" s="307"/>
      <c r="X260" s="180"/>
      <c r="Y260" s="180"/>
      <c r="Z260" s="213"/>
      <c r="AA260" s="237"/>
      <c r="AB260" s="214"/>
      <c r="AC260" s="180"/>
      <c r="AD260" s="227"/>
      <c r="AE260" s="228"/>
      <c r="AF260" s="229"/>
      <c r="AG260" s="292"/>
      <c r="AH260" s="292"/>
      <c r="AI260" s="307"/>
      <c r="AJ260" s="180"/>
      <c r="AK260" s="180"/>
      <c r="AL260" s="180"/>
      <c r="AM260" s="180"/>
      <c r="AN260" s="180"/>
      <c r="AO260" s="180"/>
      <c r="AP260" s="180"/>
      <c r="AQ260" s="180"/>
      <c r="AR260" s="180"/>
      <c r="AS260" s="180"/>
      <c r="AT260" s="180"/>
      <c r="AU260" s="180"/>
      <c r="AV260" s="180"/>
      <c r="AW260" s="180"/>
      <c r="AX260" s="180"/>
      <c r="AY260" s="180"/>
      <c r="AZ260" s="180"/>
      <c r="BA260" s="180"/>
      <c r="BB260" s="180"/>
      <c r="BC260" s="180"/>
      <c r="BD260" s="180"/>
      <c r="BE260" s="180"/>
      <c r="BF260" s="180"/>
      <c r="BG260" s="180"/>
      <c r="BH260" s="180"/>
      <c r="BI260" s="180"/>
      <c r="BJ260" s="180"/>
      <c r="BK260" s="180"/>
      <c r="BL260" s="180"/>
      <c r="BM260" s="180"/>
      <c r="BN260" s="180"/>
      <c r="BO260" s="180"/>
      <c r="BP260" s="180"/>
      <c r="BQ260" s="180"/>
      <c r="BR260" s="180"/>
      <c r="BS260" s="180"/>
      <c r="BT260" s="180"/>
      <c r="BU260" s="180"/>
      <c r="BV260" s="180"/>
      <c r="BW260" s="180"/>
      <c r="BX260" s="180"/>
      <c r="BY260" s="180"/>
      <c r="BZ260" s="180"/>
      <c r="CA260" s="180"/>
      <c r="CB260" s="180"/>
      <c r="CC260" s="180"/>
      <c r="CD260" s="180"/>
      <c r="CE260" s="180"/>
      <c r="CF260" s="180"/>
      <c r="CG260" s="180"/>
    </row>
    <row r="261" spans="1:85" s="553" customFormat="1" ht="15" x14ac:dyDescent="0.25">
      <c r="A261" s="549" t="s">
        <v>368</v>
      </c>
      <c r="B261" s="522" t="s">
        <v>369</v>
      </c>
      <c r="C261" s="291"/>
      <c r="D261" s="505"/>
      <c r="E261" s="506"/>
      <c r="F261" s="291"/>
      <c r="G261" s="505"/>
      <c r="H261" s="506"/>
      <c r="I261" s="291"/>
      <c r="J261" s="505"/>
      <c r="K261" s="506"/>
      <c r="L261" s="291"/>
      <c r="M261" s="505"/>
      <c r="N261" s="506"/>
      <c r="O261" s="291"/>
      <c r="P261" s="505"/>
      <c r="Q261" s="505"/>
      <c r="R261" s="505"/>
      <c r="S261" s="565"/>
      <c r="T261" s="506"/>
      <c r="U261" s="292"/>
      <c r="V261" s="292"/>
      <c r="W261" s="307"/>
      <c r="X261" s="180"/>
      <c r="Y261" s="180"/>
      <c r="Z261" s="213"/>
      <c r="AA261" s="237"/>
      <c r="AB261" s="214"/>
      <c r="AC261" s="180"/>
      <c r="AD261" s="227"/>
      <c r="AE261" s="228"/>
      <c r="AF261" s="229"/>
      <c r="AG261" s="292"/>
      <c r="AH261" s="292"/>
      <c r="AI261" s="307"/>
      <c r="AJ261" s="180"/>
      <c r="AK261" s="180"/>
      <c r="AL261" s="180"/>
      <c r="AM261" s="180"/>
      <c r="AN261" s="180"/>
      <c r="AO261" s="180"/>
      <c r="AP261" s="180"/>
      <c r="AQ261" s="180"/>
      <c r="AR261" s="180"/>
      <c r="AS261" s="180"/>
      <c r="AT261" s="180"/>
      <c r="AU261" s="180"/>
      <c r="AV261" s="180"/>
      <c r="AW261" s="180"/>
      <c r="AX261" s="180"/>
      <c r="AY261" s="180"/>
      <c r="AZ261" s="180"/>
      <c r="BA261" s="180"/>
      <c r="BB261" s="180"/>
      <c r="BC261" s="180"/>
      <c r="BD261" s="180"/>
      <c r="BE261" s="180"/>
      <c r="BF261" s="180"/>
      <c r="BG261" s="180"/>
      <c r="BH261" s="180"/>
      <c r="BI261" s="180"/>
      <c r="BJ261" s="180"/>
      <c r="BK261" s="180"/>
      <c r="BL261" s="180"/>
      <c r="BM261" s="180"/>
      <c r="BN261" s="180"/>
      <c r="BO261" s="180"/>
      <c r="BP261" s="180"/>
      <c r="BQ261" s="180"/>
      <c r="BR261" s="180"/>
      <c r="BS261" s="180"/>
      <c r="BT261" s="180"/>
      <c r="BU261" s="180"/>
      <c r="BV261" s="180"/>
      <c r="BW261" s="180"/>
      <c r="BX261" s="180"/>
      <c r="BY261" s="180"/>
      <c r="BZ261" s="180"/>
      <c r="CA261" s="180"/>
      <c r="CB261" s="180"/>
      <c r="CC261" s="180"/>
      <c r="CD261" s="180"/>
      <c r="CE261" s="180"/>
      <c r="CF261" s="180"/>
      <c r="CG261" s="180"/>
    </row>
    <row r="262" spans="1:85" s="553" customFormat="1" x14ac:dyDescent="0.25">
      <c r="A262" s="525" t="s">
        <v>387</v>
      </c>
      <c r="B262" s="575" t="s">
        <v>388</v>
      </c>
      <c r="C262" s="291">
        <v>2.8</v>
      </c>
      <c r="D262" s="232">
        <v>2.9</v>
      </c>
      <c r="E262" s="233">
        <f t="shared" ref="E262:E268" si="392">+(D262-C262)/C262</f>
        <v>3.5714285714285747E-2</v>
      </c>
      <c r="F262" s="234">
        <f t="shared" ref="F262:F268" si="393">D262</f>
        <v>2.9</v>
      </c>
      <c r="G262" s="235">
        <f t="shared" ref="G262:G281" si="394">ROUNDUP(F262*1.03,1)</f>
        <v>3</v>
      </c>
      <c r="H262" s="233">
        <f t="shared" ref="H262:H268" si="395">+(G262-F262)/F262</f>
        <v>3.4482758620689689E-2</v>
      </c>
      <c r="I262" s="234">
        <f t="shared" ref="I262:I268" si="396">G262</f>
        <v>3</v>
      </c>
      <c r="J262" s="235">
        <f t="shared" ref="J262:J268" si="397">ROUNDUP(I262*1.03,1)</f>
        <v>3.1</v>
      </c>
      <c r="K262" s="233">
        <f t="shared" ref="K262:K268" si="398">+(J262-I262)/I262</f>
        <v>3.3333333333333361E-2</v>
      </c>
      <c r="L262" s="234">
        <f t="shared" ref="L262:L268" si="399">J262</f>
        <v>3.1</v>
      </c>
      <c r="M262" s="235">
        <f t="shared" ref="M262:M268" si="400">ROUNDUP(L262*1.03,1)</f>
        <v>3.2</v>
      </c>
      <c r="N262" s="233">
        <f t="shared" ref="N262:N268" si="401">+(M262-L262)/L262</f>
        <v>3.2258064516129059E-2</v>
      </c>
      <c r="O262" s="234">
        <f t="shared" ref="O262:O268" si="402">M262</f>
        <v>3.2</v>
      </c>
      <c r="P262" s="235">
        <v>3.4</v>
      </c>
      <c r="Q262" s="233">
        <f t="shared" ref="Q262:Q281" si="403">+(P262-O262)/O262</f>
        <v>6.2499999999999917E-2</v>
      </c>
      <c r="R262" s="235">
        <v>4.4000000000000004</v>
      </c>
      <c r="S262" s="236">
        <f t="shared" ref="S262:S281" si="404">ROUNDUP(R262*1.1,1)</f>
        <v>4.8999999999999995</v>
      </c>
      <c r="T262" s="233">
        <f t="shared" ref="T262:T268" si="405">+(S262-R262)/R262</f>
        <v>0.11363636363636342</v>
      </c>
      <c r="U262" s="254" t="s">
        <v>82</v>
      </c>
      <c r="V262" s="254" t="s">
        <v>218</v>
      </c>
      <c r="W262" s="226" t="s">
        <v>11</v>
      </c>
      <c r="X262" s="180"/>
      <c r="Y262" s="180"/>
      <c r="Z262" s="213"/>
      <c r="AA262" s="237" t="str">
        <f t="shared" ref="AA262:AA268" si="406">IF(Z262=0,"N/A",(Z262-R262)/R262)</f>
        <v>N/A</v>
      </c>
      <c r="AB262" s="214" t="s">
        <v>375</v>
      </c>
      <c r="AC262" s="180"/>
      <c r="AD262" s="227">
        <f t="shared" ref="AD262:AD317" si="407">R262</f>
        <v>4.4000000000000004</v>
      </c>
      <c r="AE262" s="228">
        <f t="shared" ref="AE262:AE317" si="408">IF(Z262=0,S262,Z262)</f>
        <v>4.8999999999999995</v>
      </c>
      <c r="AF262" s="229">
        <f t="shared" ref="AF262:AF317" si="409">IF(AA262="N/A",T262,AA262)</f>
        <v>0.11363636363636342</v>
      </c>
      <c r="AG262" s="254" t="s">
        <v>82</v>
      </c>
      <c r="AH262" s="254" t="s">
        <v>218</v>
      </c>
      <c r="AI262" s="226" t="s">
        <v>11</v>
      </c>
      <c r="AJ262" s="180"/>
      <c r="AK262" s="180"/>
      <c r="AL262" s="180"/>
      <c r="AM262" s="180"/>
      <c r="AN262" s="180"/>
      <c r="AO262" s="180"/>
      <c r="AP262" s="180"/>
      <c r="AQ262" s="180"/>
      <c r="AR262" s="180"/>
      <c r="AS262" s="180"/>
      <c r="AT262" s="180"/>
      <c r="AU262" s="180"/>
      <c r="AV262" s="180"/>
      <c r="AW262" s="180"/>
      <c r="AX262" s="180"/>
      <c r="AY262" s="180"/>
      <c r="AZ262" s="180"/>
      <c r="BA262" s="180"/>
      <c r="BB262" s="180"/>
      <c r="BC262" s="180"/>
      <c r="BD262" s="180"/>
      <c r="BE262" s="180"/>
      <c r="BF262" s="180"/>
      <c r="BG262" s="180"/>
      <c r="BH262" s="180"/>
      <c r="BI262" s="180"/>
      <c r="BJ262" s="180"/>
      <c r="BK262" s="180"/>
      <c r="BL262" s="180"/>
      <c r="BM262" s="180"/>
      <c r="BN262" s="180"/>
      <c r="BO262" s="180"/>
      <c r="BP262" s="180"/>
      <c r="BQ262" s="180"/>
      <c r="BR262" s="180"/>
      <c r="BS262" s="180"/>
      <c r="BT262" s="180"/>
      <c r="BU262" s="180"/>
      <c r="BV262" s="180"/>
      <c r="BW262" s="180"/>
      <c r="BX262" s="180"/>
      <c r="BY262" s="180"/>
      <c r="BZ262" s="180"/>
      <c r="CA262" s="180"/>
      <c r="CB262" s="180"/>
      <c r="CC262" s="180"/>
      <c r="CD262" s="180"/>
      <c r="CE262" s="180"/>
      <c r="CF262" s="180"/>
      <c r="CG262" s="180"/>
    </row>
    <row r="263" spans="1:85" s="508" customFormat="1" x14ac:dyDescent="0.25">
      <c r="A263" s="529"/>
      <c r="B263" s="575" t="s">
        <v>389</v>
      </c>
      <c r="C263" s="291">
        <v>11.2</v>
      </c>
      <c r="D263" s="232">
        <v>11.5</v>
      </c>
      <c r="E263" s="233">
        <f t="shared" si="392"/>
        <v>2.678571428571435E-2</v>
      </c>
      <c r="F263" s="234">
        <f t="shared" si="393"/>
        <v>11.5</v>
      </c>
      <c r="G263" s="235">
        <f t="shared" si="394"/>
        <v>11.9</v>
      </c>
      <c r="H263" s="233">
        <f t="shared" si="395"/>
        <v>3.4782608695652202E-2</v>
      </c>
      <c r="I263" s="234">
        <f t="shared" si="396"/>
        <v>11.9</v>
      </c>
      <c r="J263" s="235">
        <f t="shared" si="397"/>
        <v>12.299999999999999</v>
      </c>
      <c r="K263" s="233">
        <f t="shared" si="398"/>
        <v>3.3613445378151141E-2</v>
      </c>
      <c r="L263" s="234">
        <f t="shared" si="399"/>
        <v>12.299999999999999</v>
      </c>
      <c r="M263" s="235">
        <f t="shared" si="400"/>
        <v>12.7</v>
      </c>
      <c r="N263" s="233">
        <f t="shared" si="401"/>
        <v>3.2520325203252064E-2</v>
      </c>
      <c r="O263" s="234">
        <f t="shared" si="402"/>
        <v>12.7</v>
      </c>
      <c r="P263" s="235">
        <v>13.5</v>
      </c>
      <c r="Q263" s="233">
        <f t="shared" si="403"/>
        <v>6.2992125984252023E-2</v>
      </c>
      <c r="R263" s="235">
        <v>17.600000000000001</v>
      </c>
      <c r="S263" s="236">
        <f t="shared" si="404"/>
        <v>19.400000000000002</v>
      </c>
      <c r="T263" s="233">
        <f t="shared" si="405"/>
        <v>0.10227272727272731</v>
      </c>
      <c r="U263" s="254" t="s">
        <v>82</v>
      </c>
      <c r="V263" s="254" t="s">
        <v>390</v>
      </c>
      <c r="W263" s="226" t="s">
        <v>11</v>
      </c>
      <c r="X263" s="180"/>
      <c r="Y263" s="180"/>
      <c r="Z263" s="213"/>
      <c r="AA263" s="237" t="str">
        <f t="shared" si="406"/>
        <v>N/A</v>
      </c>
      <c r="AB263" s="214" t="s">
        <v>375</v>
      </c>
      <c r="AC263" s="180"/>
      <c r="AD263" s="227">
        <f t="shared" si="407"/>
        <v>17.600000000000001</v>
      </c>
      <c r="AE263" s="228">
        <f t="shared" si="408"/>
        <v>19.400000000000002</v>
      </c>
      <c r="AF263" s="229">
        <f t="shared" si="409"/>
        <v>0.10227272727272731</v>
      </c>
      <c r="AG263" s="254" t="s">
        <v>82</v>
      </c>
      <c r="AH263" s="254" t="s">
        <v>390</v>
      </c>
      <c r="AI263" s="226" t="s">
        <v>11</v>
      </c>
      <c r="AJ263" s="180"/>
      <c r="AK263" s="180"/>
      <c r="AL263" s="180"/>
      <c r="AM263" s="180"/>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0"/>
      <c r="BR263" s="180"/>
      <c r="BS263" s="180"/>
      <c r="BT263" s="180"/>
      <c r="BU263" s="180"/>
      <c r="BV263" s="180"/>
      <c r="BW263" s="180"/>
      <c r="BX263" s="180"/>
      <c r="BY263" s="180"/>
      <c r="BZ263" s="180"/>
      <c r="CA263" s="180"/>
      <c r="CB263" s="180"/>
      <c r="CC263" s="180"/>
      <c r="CD263" s="180"/>
      <c r="CE263" s="180"/>
      <c r="CF263" s="180"/>
      <c r="CG263" s="180"/>
    </row>
    <row r="264" spans="1:85" s="508" customFormat="1" x14ac:dyDescent="0.25">
      <c r="A264" s="529"/>
      <c r="B264" s="575" t="s">
        <v>391</v>
      </c>
      <c r="C264" s="291">
        <v>39</v>
      </c>
      <c r="D264" s="232">
        <v>39.799999999999997</v>
      </c>
      <c r="E264" s="233">
        <f t="shared" si="392"/>
        <v>2.051282051282044E-2</v>
      </c>
      <c r="F264" s="234">
        <f t="shared" si="393"/>
        <v>39.799999999999997</v>
      </c>
      <c r="G264" s="235">
        <f t="shared" si="394"/>
        <v>41</v>
      </c>
      <c r="H264" s="233">
        <f t="shared" si="395"/>
        <v>3.0150753768844296E-2</v>
      </c>
      <c r="I264" s="234">
        <f t="shared" si="396"/>
        <v>41</v>
      </c>
      <c r="J264" s="235">
        <f t="shared" si="397"/>
        <v>42.300000000000004</v>
      </c>
      <c r="K264" s="233">
        <f t="shared" si="398"/>
        <v>3.1707317073170836E-2</v>
      </c>
      <c r="L264" s="234">
        <f t="shared" si="399"/>
        <v>42.300000000000004</v>
      </c>
      <c r="M264" s="235">
        <f t="shared" si="400"/>
        <v>43.6</v>
      </c>
      <c r="N264" s="233">
        <f t="shared" si="401"/>
        <v>3.0732860520094493E-2</v>
      </c>
      <c r="O264" s="234">
        <f t="shared" si="402"/>
        <v>43.6</v>
      </c>
      <c r="P264" s="235">
        <v>46</v>
      </c>
      <c r="Q264" s="233">
        <f t="shared" si="403"/>
        <v>5.5045871559632996E-2</v>
      </c>
      <c r="R264" s="235">
        <v>60</v>
      </c>
      <c r="S264" s="236">
        <f t="shared" si="404"/>
        <v>66</v>
      </c>
      <c r="T264" s="233">
        <f t="shared" si="405"/>
        <v>0.1</v>
      </c>
      <c r="U264" s="254" t="s">
        <v>82</v>
      </c>
      <c r="V264" s="254" t="s">
        <v>392</v>
      </c>
      <c r="W264" s="226" t="s">
        <v>11</v>
      </c>
      <c r="X264" s="180"/>
      <c r="Y264" s="180"/>
      <c r="Z264" s="213"/>
      <c r="AA264" s="237" t="str">
        <f t="shared" si="406"/>
        <v>N/A</v>
      </c>
      <c r="AB264" s="214" t="s">
        <v>375</v>
      </c>
      <c r="AC264" s="180"/>
      <c r="AD264" s="227">
        <f t="shared" si="407"/>
        <v>60</v>
      </c>
      <c r="AE264" s="228">
        <f t="shared" si="408"/>
        <v>66</v>
      </c>
      <c r="AF264" s="229">
        <f t="shared" si="409"/>
        <v>0.1</v>
      </c>
      <c r="AG264" s="254" t="s">
        <v>82</v>
      </c>
      <c r="AH264" s="254" t="s">
        <v>392</v>
      </c>
      <c r="AI264" s="226" t="s">
        <v>11</v>
      </c>
      <c r="AJ264" s="180"/>
      <c r="AK264" s="180"/>
      <c r="AL264" s="180"/>
      <c r="AM264" s="180"/>
      <c r="AN264" s="180"/>
      <c r="AO264" s="180"/>
      <c r="AP264" s="180"/>
      <c r="AQ264" s="180"/>
      <c r="AR264" s="180"/>
      <c r="AS264" s="180"/>
      <c r="AT264" s="180"/>
      <c r="AU264" s="180"/>
      <c r="AV264" s="180"/>
      <c r="AW264" s="180"/>
      <c r="AX264" s="180"/>
      <c r="AY264" s="180"/>
      <c r="AZ264" s="180"/>
      <c r="BA264" s="180"/>
      <c r="BB264" s="180"/>
      <c r="BC264" s="180"/>
      <c r="BD264" s="180"/>
      <c r="BE264" s="180"/>
      <c r="BF264" s="180"/>
      <c r="BG264" s="180"/>
      <c r="BH264" s="180"/>
      <c r="BI264" s="180"/>
      <c r="BJ264" s="180"/>
      <c r="BK264" s="180"/>
      <c r="BL264" s="180"/>
      <c r="BM264" s="180"/>
      <c r="BN264" s="180"/>
      <c r="BO264" s="180"/>
      <c r="BP264" s="180"/>
      <c r="BQ264" s="180"/>
      <c r="BR264" s="180"/>
      <c r="BS264" s="180"/>
      <c r="BT264" s="180"/>
      <c r="BU264" s="180"/>
      <c r="BV264" s="180"/>
      <c r="BW264" s="180"/>
      <c r="BX264" s="180"/>
      <c r="BY264" s="180"/>
      <c r="BZ264" s="180"/>
      <c r="CA264" s="180"/>
      <c r="CB264" s="180"/>
      <c r="CC264" s="180"/>
      <c r="CD264" s="180"/>
      <c r="CE264" s="180"/>
      <c r="CF264" s="180"/>
      <c r="CG264" s="180"/>
    </row>
    <row r="265" spans="1:85" x14ac:dyDescent="0.25">
      <c r="A265" s="530"/>
      <c r="B265" s="251" t="s">
        <v>393</v>
      </c>
      <c r="C265" s="291">
        <v>507</v>
      </c>
      <c r="D265" s="232">
        <v>517.20000000000005</v>
      </c>
      <c r="E265" s="233">
        <f t="shared" si="392"/>
        <v>2.0118343195266362E-2</v>
      </c>
      <c r="F265" s="234">
        <f t="shared" si="393"/>
        <v>517.20000000000005</v>
      </c>
      <c r="G265" s="235">
        <f t="shared" si="394"/>
        <v>532.80000000000007</v>
      </c>
      <c r="H265" s="233">
        <f t="shared" si="395"/>
        <v>3.0162412993039484E-2</v>
      </c>
      <c r="I265" s="234">
        <f t="shared" si="396"/>
        <v>532.80000000000007</v>
      </c>
      <c r="J265" s="235">
        <f t="shared" si="397"/>
        <v>548.80000000000007</v>
      </c>
      <c r="K265" s="233">
        <f t="shared" si="398"/>
        <v>3.0030030030030026E-2</v>
      </c>
      <c r="L265" s="234">
        <f t="shared" si="399"/>
        <v>548.80000000000007</v>
      </c>
      <c r="M265" s="235">
        <f t="shared" si="400"/>
        <v>565.30000000000007</v>
      </c>
      <c r="N265" s="233">
        <f t="shared" si="401"/>
        <v>3.0065597667638479E-2</v>
      </c>
      <c r="O265" s="234">
        <f t="shared" si="402"/>
        <v>565.30000000000007</v>
      </c>
      <c r="P265" s="235">
        <v>585</v>
      </c>
      <c r="Q265" s="233">
        <f t="shared" si="403"/>
        <v>3.4848752874579746E-2</v>
      </c>
      <c r="R265" s="235">
        <v>760</v>
      </c>
      <c r="S265" s="236">
        <f t="shared" si="404"/>
        <v>836</v>
      </c>
      <c r="T265" s="233">
        <f t="shared" si="405"/>
        <v>0.1</v>
      </c>
      <c r="U265" s="254" t="s">
        <v>82</v>
      </c>
      <c r="V265" s="254" t="s">
        <v>221</v>
      </c>
      <c r="W265" s="226" t="s">
        <v>11</v>
      </c>
      <c r="Z265" s="213"/>
      <c r="AA265" s="237" t="str">
        <f t="shared" si="406"/>
        <v>N/A</v>
      </c>
      <c r="AB265" s="214" t="s">
        <v>375</v>
      </c>
      <c r="AD265" s="227">
        <f t="shared" si="407"/>
        <v>760</v>
      </c>
      <c r="AE265" s="228">
        <f t="shared" si="408"/>
        <v>836</v>
      </c>
      <c r="AF265" s="229">
        <f t="shared" si="409"/>
        <v>0.1</v>
      </c>
      <c r="AG265" s="254" t="s">
        <v>82</v>
      </c>
      <c r="AH265" s="254" t="s">
        <v>221</v>
      </c>
      <c r="AI265" s="226" t="s">
        <v>11</v>
      </c>
    </row>
    <row r="266" spans="1:85" x14ac:dyDescent="0.25">
      <c r="A266" s="525" t="s">
        <v>394</v>
      </c>
      <c r="B266" s="575" t="s">
        <v>388</v>
      </c>
      <c r="C266" s="291">
        <v>2.8</v>
      </c>
      <c r="D266" s="232">
        <v>2.9</v>
      </c>
      <c r="E266" s="233">
        <f t="shared" si="392"/>
        <v>3.5714285714285747E-2</v>
      </c>
      <c r="F266" s="234">
        <f t="shared" si="393"/>
        <v>2.9</v>
      </c>
      <c r="G266" s="235">
        <f t="shared" si="394"/>
        <v>3</v>
      </c>
      <c r="H266" s="233">
        <f t="shared" si="395"/>
        <v>3.4482758620689689E-2</v>
      </c>
      <c r="I266" s="234">
        <f t="shared" si="396"/>
        <v>3</v>
      </c>
      <c r="J266" s="235">
        <f t="shared" si="397"/>
        <v>3.1</v>
      </c>
      <c r="K266" s="233">
        <f t="shared" si="398"/>
        <v>3.3333333333333361E-2</v>
      </c>
      <c r="L266" s="234">
        <f t="shared" si="399"/>
        <v>3.1</v>
      </c>
      <c r="M266" s="235">
        <f t="shared" si="400"/>
        <v>3.2</v>
      </c>
      <c r="N266" s="233">
        <f t="shared" si="401"/>
        <v>3.2258064516129059E-2</v>
      </c>
      <c r="O266" s="234">
        <f t="shared" si="402"/>
        <v>3.2</v>
      </c>
      <c r="P266" s="235">
        <v>3.4</v>
      </c>
      <c r="Q266" s="233">
        <f t="shared" si="403"/>
        <v>6.2499999999999917E-2</v>
      </c>
      <c r="R266" s="235">
        <v>4.4000000000000004</v>
      </c>
      <c r="S266" s="236">
        <f t="shared" si="404"/>
        <v>4.8999999999999995</v>
      </c>
      <c r="T266" s="233">
        <f t="shared" si="405"/>
        <v>0.11363636363636342</v>
      </c>
      <c r="U266" s="254" t="s">
        <v>82</v>
      </c>
      <c r="V266" s="254" t="s">
        <v>218</v>
      </c>
      <c r="W266" s="226" t="s">
        <v>11</v>
      </c>
      <c r="Z266" s="213"/>
      <c r="AA266" s="237" t="str">
        <f t="shared" si="406"/>
        <v>N/A</v>
      </c>
      <c r="AB266" s="214" t="s">
        <v>375</v>
      </c>
      <c r="AD266" s="227">
        <f t="shared" si="407"/>
        <v>4.4000000000000004</v>
      </c>
      <c r="AE266" s="228">
        <f t="shared" si="408"/>
        <v>4.8999999999999995</v>
      </c>
      <c r="AF266" s="229">
        <f t="shared" si="409"/>
        <v>0.11363636363636342</v>
      </c>
      <c r="AG266" s="254" t="s">
        <v>82</v>
      </c>
      <c r="AH266" s="254" t="s">
        <v>218</v>
      </c>
      <c r="AI266" s="226" t="s">
        <v>11</v>
      </c>
    </row>
    <row r="267" spans="1:85" x14ac:dyDescent="0.25">
      <c r="A267" s="529"/>
      <c r="B267" s="575" t="s">
        <v>389</v>
      </c>
      <c r="C267" s="291">
        <v>11.2</v>
      </c>
      <c r="D267" s="232">
        <v>11.5</v>
      </c>
      <c r="E267" s="233">
        <f t="shared" si="392"/>
        <v>2.678571428571435E-2</v>
      </c>
      <c r="F267" s="234">
        <f t="shared" si="393"/>
        <v>11.5</v>
      </c>
      <c r="G267" s="235">
        <f t="shared" si="394"/>
        <v>11.9</v>
      </c>
      <c r="H267" s="233">
        <f t="shared" si="395"/>
        <v>3.4782608695652202E-2</v>
      </c>
      <c r="I267" s="234">
        <f t="shared" si="396"/>
        <v>11.9</v>
      </c>
      <c r="J267" s="235">
        <f t="shared" si="397"/>
        <v>12.299999999999999</v>
      </c>
      <c r="K267" s="233">
        <f t="shared" si="398"/>
        <v>3.3613445378151141E-2</v>
      </c>
      <c r="L267" s="234">
        <f t="shared" si="399"/>
        <v>12.299999999999999</v>
      </c>
      <c r="M267" s="235">
        <f t="shared" si="400"/>
        <v>12.7</v>
      </c>
      <c r="N267" s="233">
        <f t="shared" si="401"/>
        <v>3.2520325203252064E-2</v>
      </c>
      <c r="O267" s="234">
        <f t="shared" si="402"/>
        <v>12.7</v>
      </c>
      <c r="P267" s="235">
        <v>13.5</v>
      </c>
      <c r="Q267" s="233">
        <f t="shared" si="403"/>
        <v>6.2992125984252023E-2</v>
      </c>
      <c r="R267" s="235">
        <v>17.600000000000001</v>
      </c>
      <c r="S267" s="236">
        <f t="shared" si="404"/>
        <v>19.400000000000002</v>
      </c>
      <c r="T267" s="233">
        <f t="shared" si="405"/>
        <v>0.10227272727272731</v>
      </c>
      <c r="U267" s="254" t="s">
        <v>82</v>
      </c>
      <c r="V267" s="254" t="s">
        <v>390</v>
      </c>
      <c r="W267" s="226" t="s">
        <v>11</v>
      </c>
      <c r="Z267" s="213"/>
      <c r="AA267" s="237" t="str">
        <f t="shared" si="406"/>
        <v>N/A</v>
      </c>
      <c r="AB267" s="214" t="s">
        <v>375</v>
      </c>
      <c r="AD267" s="227">
        <f t="shared" si="407"/>
        <v>17.600000000000001</v>
      </c>
      <c r="AE267" s="228">
        <f t="shared" si="408"/>
        <v>19.400000000000002</v>
      </c>
      <c r="AF267" s="229">
        <f t="shared" si="409"/>
        <v>0.10227272727272731</v>
      </c>
      <c r="AG267" s="254" t="s">
        <v>82</v>
      </c>
      <c r="AH267" s="254" t="s">
        <v>390</v>
      </c>
      <c r="AI267" s="226" t="s">
        <v>11</v>
      </c>
    </row>
    <row r="268" spans="1:85" x14ac:dyDescent="0.25">
      <c r="A268" s="529"/>
      <c r="B268" s="575" t="s">
        <v>391</v>
      </c>
      <c r="C268" s="291">
        <v>39</v>
      </c>
      <c r="D268" s="232">
        <v>39.799999999999997</v>
      </c>
      <c r="E268" s="233">
        <f t="shared" si="392"/>
        <v>2.051282051282044E-2</v>
      </c>
      <c r="F268" s="234">
        <f t="shared" si="393"/>
        <v>39.799999999999997</v>
      </c>
      <c r="G268" s="235">
        <f t="shared" si="394"/>
        <v>41</v>
      </c>
      <c r="H268" s="233">
        <f t="shared" si="395"/>
        <v>3.0150753768844296E-2</v>
      </c>
      <c r="I268" s="234">
        <f t="shared" si="396"/>
        <v>41</v>
      </c>
      <c r="J268" s="235">
        <f t="shared" si="397"/>
        <v>42.300000000000004</v>
      </c>
      <c r="K268" s="233">
        <f t="shared" si="398"/>
        <v>3.1707317073170836E-2</v>
      </c>
      <c r="L268" s="234">
        <f t="shared" si="399"/>
        <v>42.300000000000004</v>
      </c>
      <c r="M268" s="235">
        <f t="shared" si="400"/>
        <v>43.6</v>
      </c>
      <c r="N268" s="233">
        <f t="shared" si="401"/>
        <v>3.0732860520094493E-2</v>
      </c>
      <c r="O268" s="234">
        <f t="shared" si="402"/>
        <v>43.6</v>
      </c>
      <c r="P268" s="235">
        <v>46</v>
      </c>
      <c r="Q268" s="233">
        <f t="shared" si="403"/>
        <v>5.5045871559632996E-2</v>
      </c>
      <c r="R268" s="235">
        <v>60</v>
      </c>
      <c r="S268" s="236">
        <f t="shared" si="404"/>
        <v>66</v>
      </c>
      <c r="T268" s="233">
        <f t="shared" si="405"/>
        <v>0.1</v>
      </c>
      <c r="U268" s="254" t="s">
        <v>82</v>
      </c>
      <c r="V268" s="254" t="s">
        <v>392</v>
      </c>
      <c r="W268" s="226" t="s">
        <v>11</v>
      </c>
      <c r="Z268" s="213"/>
      <c r="AA268" s="237" t="str">
        <f t="shared" si="406"/>
        <v>N/A</v>
      </c>
      <c r="AB268" s="214" t="s">
        <v>375</v>
      </c>
      <c r="AD268" s="227">
        <f t="shared" si="407"/>
        <v>60</v>
      </c>
      <c r="AE268" s="228">
        <f t="shared" si="408"/>
        <v>66</v>
      </c>
      <c r="AF268" s="229">
        <f t="shared" si="409"/>
        <v>0.1</v>
      </c>
      <c r="AG268" s="254" t="s">
        <v>82</v>
      </c>
      <c r="AH268" s="254" t="s">
        <v>392</v>
      </c>
      <c r="AI268" s="226" t="s">
        <v>11</v>
      </c>
    </row>
    <row r="269" spans="1:85" x14ac:dyDescent="0.25">
      <c r="A269" s="530"/>
      <c r="B269" s="251" t="s">
        <v>393</v>
      </c>
      <c r="C269" s="291" t="s">
        <v>190</v>
      </c>
      <c r="D269" s="291" t="s">
        <v>190</v>
      </c>
      <c r="E269" s="300" t="s">
        <v>219</v>
      </c>
      <c r="F269" s="552" t="s">
        <v>190</v>
      </c>
      <c r="G269" s="552" t="s">
        <v>190</v>
      </c>
      <c r="H269" s="300" t="s">
        <v>219</v>
      </c>
      <c r="I269" s="552" t="s">
        <v>190</v>
      </c>
      <c r="J269" s="552" t="s">
        <v>190</v>
      </c>
      <c r="K269" s="300" t="s">
        <v>219</v>
      </c>
      <c r="L269" s="552" t="s">
        <v>190</v>
      </c>
      <c r="M269" s="552" t="s">
        <v>190</v>
      </c>
      <c r="N269" s="300" t="s">
        <v>219</v>
      </c>
      <c r="O269" s="552" t="s">
        <v>190</v>
      </c>
      <c r="P269" s="552" t="s">
        <v>190</v>
      </c>
      <c r="Q269" s="233"/>
      <c r="R269" s="235"/>
      <c r="S269" s="236"/>
      <c r="T269" s="552" t="s">
        <v>190</v>
      </c>
      <c r="U269" s="254" t="s">
        <v>82</v>
      </c>
      <c r="V269" s="254" t="s">
        <v>221</v>
      </c>
      <c r="W269" s="226" t="s">
        <v>11</v>
      </c>
      <c r="Z269" s="213"/>
      <c r="AA269" s="237"/>
      <c r="AB269" s="214"/>
      <c r="AD269" s="227">
        <f t="shared" si="407"/>
        <v>0</v>
      </c>
      <c r="AE269" s="228">
        <f t="shared" si="408"/>
        <v>0</v>
      </c>
      <c r="AF269" s="229">
        <f t="shared" si="409"/>
        <v>0</v>
      </c>
      <c r="AG269" s="254" t="s">
        <v>82</v>
      </c>
      <c r="AH269" s="254" t="s">
        <v>221</v>
      </c>
      <c r="AI269" s="226" t="s">
        <v>11</v>
      </c>
    </row>
    <row r="270" spans="1:85" x14ac:dyDescent="0.25">
      <c r="A270" s="525" t="s">
        <v>395</v>
      </c>
      <c r="B270" s="575" t="s">
        <v>388</v>
      </c>
      <c r="C270" s="291">
        <v>1.8</v>
      </c>
      <c r="D270" s="232">
        <v>1.9</v>
      </c>
      <c r="E270" s="233">
        <f t="shared" ref="E270:E281" si="410">+(D270-C270)/C270</f>
        <v>5.5555555555555483E-2</v>
      </c>
      <c r="F270" s="234">
        <f t="shared" ref="F270:F281" si="411">D270</f>
        <v>1.9</v>
      </c>
      <c r="G270" s="235">
        <f t="shared" si="394"/>
        <v>2</v>
      </c>
      <c r="H270" s="233">
        <f t="shared" ref="H270:H281" si="412">+(G270-F270)/F270</f>
        <v>5.2631578947368474E-2</v>
      </c>
      <c r="I270" s="234">
        <f t="shared" ref="I270:I281" si="413">G270</f>
        <v>2</v>
      </c>
      <c r="J270" s="235">
        <f t="shared" ref="J270:J281" si="414">ROUNDUP(I270*1.03,1)</f>
        <v>2.1</v>
      </c>
      <c r="K270" s="233">
        <f t="shared" ref="K270:K281" si="415">+(J270-I270)/I270</f>
        <v>5.0000000000000044E-2</v>
      </c>
      <c r="L270" s="234">
        <f t="shared" ref="L270:L281" si="416">J270</f>
        <v>2.1</v>
      </c>
      <c r="M270" s="235">
        <f t="shared" ref="M270:M281" si="417">ROUNDUP(L270*1.03,1)</f>
        <v>2.2000000000000002</v>
      </c>
      <c r="N270" s="233">
        <f t="shared" ref="N270:N281" si="418">+(M270-L270)/L270</f>
        <v>4.7619047619047658E-2</v>
      </c>
      <c r="O270" s="234">
        <f t="shared" ref="O270:O281" si="419">M270</f>
        <v>2.2000000000000002</v>
      </c>
      <c r="P270" s="235">
        <v>2.2999999999999998</v>
      </c>
      <c r="Q270" s="233">
        <f t="shared" si="403"/>
        <v>4.5454545454545289E-2</v>
      </c>
      <c r="R270" s="235">
        <v>3</v>
      </c>
      <c r="S270" s="236">
        <f t="shared" si="404"/>
        <v>3.3</v>
      </c>
      <c r="T270" s="233">
        <f t="shared" ref="T270:T281" si="420">+(S270-R270)/R270</f>
        <v>9.9999999999999936E-2</v>
      </c>
      <c r="U270" s="254" t="s">
        <v>82</v>
      </c>
      <c r="V270" s="254" t="s">
        <v>218</v>
      </c>
      <c r="W270" s="226" t="s">
        <v>11</v>
      </c>
      <c r="Z270" s="213"/>
      <c r="AA270" s="237" t="str">
        <f t="shared" ref="AA270:AA281" si="421">IF(Z270=0,"N/A",(Z270-R270)/R270)</f>
        <v>N/A</v>
      </c>
      <c r="AB270" s="214" t="s">
        <v>375</v>
      </c>
      <c r="AD270" s="227">
        <f t="shared" si="407"/>
        <v>3</v>
      </c>
      <c r="AE270" s="228">
        <f t="shared" si="408"/>
        <v>3.3</v>
      </c>
      <c r="AF270" s="229">
        <f t="shared" si="409"/>
        <v>9.9999999999999936E-2</v>
      </c>
      <c r="AG270" s="254" t="s">
        <v>82</v>
      </c>
      <c r="AH270" s="254" t="s">
        <v>218</v>
      </c>
      <c r="AI270" s="226" t="s">
        <v>11</v>
      </c>
    </row>
    <row r="271" spans="1:85" x14ac:dyDescent="0.25">
      <c r="A271" s="529"/>
      <c r="B271" s="575" t="s">
        <v>389</v>
      </c>
      <c r="C271" s="291">
        <v>7.2</v>
      </c>
      <c r="D271" s="232">
        <v>7.4</v>
      </c>
      <c r="E271" s="233">
        <f t="shared" si="410"/>
        <v>2.7777777777777801E-2</v>
      </c>
      <c r="F271" s="234">
        <f t="shared" si="411"/>
        <v>7.4</v>
      </c>
      <c r="G271" s="235">
        <f t="shared" si="394"/>
        <v>7.6999999999999993</v>
      </c>
      <c r="H271" s="233">
        <f t="shared" si="412"/>
        <v>4.0540540540540397E-2</v>
      </c>
      <c r="I271" s="234">
        <f t="shared" si="413"/>
        <v>7.6999999999999993</v>
      </c>
      <c r="J271" s="235">
        <f t="shared" si="414"/>
        <v>8</v>
      </c>
      <c r="K271" s="233">
        <f t="shared" si="415"/>
        <v>3.8961038961039057E-2</v>
      </c>
      <c r="L271" s="234">
        <f t="shared" si="416"/>
        <v>8</v>
      </c>
      <c r="M271" s="235">
        <f t="shared" si="417"/>
        <v>8.2999999999999989</v>
      </c>
      <c r="N271" s="233">
        <f t="shared" si="418"/>
        <v>3.7499999999999867E-2</v>
      </c>
      <c r="O271" s="234">
        <f t="shared" si="419"/>
        <v>8.2999999999999989</v>
      </c>
      <c r="P271" s="235">
        <v>8.8000000000000007</v>
      </c>
      <c r="Q271" s="233">
        <f t="shared" si="403"/>
        <v>6.0240963855421908E-2</v>
      </c>
      <c r="R271" s="235">
        <v>11.4</v>
      </c>
      <c r="S271" s="236">
        <f t="shared" si="404"/>
        <v>12.6</v>
      </c>
      <c r="T271" s="233">
        <f t="shared" si="420"/>
        <v>0.10526315789473678</v>
      </c>
      <c r="U271" s="254" t="s">
        <v>82</v>
      </c>
      <c r="V271" s="254" t="s">
        <v>390</v>
      </c>
      <c r="W271" s="226" t="s">
        <v>11</v>
      </c>
      <c r="Z271" s="213"/>
      <c r="AA271" s="237" t="str">
        <f t="shared" si="421"/>
        <v>N/A</v>
      </c>
      <c r="AB271" s="214" t="s">
        <v>375</v>
      </c>
      <c r="AD271" s="227">
        <f t="shared" si="407"/>
        <v>11.4</v>
      </c>
      <c r="AE271" s="228">
        <f t="shared" si="408"/>
        <v>12.6</v>
      </c>
      <c r="AF271" s="229">
        <f t="shared" si="409"/>
        <v>0.10526315789473678</v>
      </c>
      <c r="AG271" s="254" t="s">
        <v>82</v>
      </c>
      <c r="AH271" s="254" t="s">
        <v>390</v>
      </c>
      <c r="AI271" s="226" t="s">
        <v>11</v>
      </c>
    </row>
    <row r="272" spans="1:85" x14ac:dyDescent="0.25">
      <c r="A272" s="529"/>
      <c r="B272" s="575" t="s">
        <v>391</v>
      </c>
      <c r="C272" s="291">
        <v>25</v>
      </c>
      <c r="D272" s="232">
        <v>25.5</v>
      </c>
      <c r="E272" s="233">
        <f t="shared" si="410"/>
        <v>0.02</v>
      </c>
      <c r="F272" s="234">
        <f t="shared" si="411"/>
        <v>25.5</v>
      </c>
      <c r="G272" s="235">
        <f t="shared" si="394"/>
        <v>26.3</v>
      </c>
      <c r="H272" s="233">
        <f t="shared" si="412"/>
        <v>3.137254901960787E-2</v>
      </c>
      <c r="I272" s="234">
        <f t="shared" si="413"/>
        <v>26.3</v>
      </c>
      <c r="J272" s="235">
        <f t="shared" si="414"/>
        <v>27.1</v>
      </c>
      <c r="K272" s="233">
        <f t="shared" si="415"/>
        <v>3.041825095057037E-2</v>
      </c>
      <c r="L272" s="234">
        <f t="shared" si="416"/>
        <v>27.1</v>
      </c>
      <c r="M272" s="235">
        <f t="shared" si="417"/>
        <v>28</v>
      </c>
      <c r="N272" s="233">
        <f t="shared" si="418"/>
        <v>3.3210332103320979E-2</v>
      </c>
      <c r="O272" s="234">
        <f t="shared" si="419"/>
        <v>28</v>
      </c>
      <c r="P272" s="235">
        <v>29</v>
      </c>
      <c r="Q272" s="233">
        <f t="shared" si="403"/>
        <v>3.5714285714285712E-2</v>
      </c>
      <c r="R272" s="235">
        <v>38</v>
      </c>
      <c r="S272" s="236">
        <f t="shared" si="404"/>
        <v>41.8</v>
      </c>
      <c r="T272" s="233">
        <f t="shared" si="420"/>
        <v>9.9999999999999922E-2</v>
      </c>
      <c r="U272" s="254" t="s">
        <v>82</v>
      </c>
      <c r="V272" s="254" t="s">
        <v>392</v>
      </c>
      <c r="W272" s="226" t="s">
        <v>11</v>
      </c>
      <c r="Z272" s="213"/>
      <c r="AA272" s="237" t="str">
        <f t="shared" si="421"/>
        <v>N/A</v>
      </c>
      <c r="AB272" s="214" t="s">
        <v>375</v>
      </c>
      <c r="AD272" s="227">
        <f t="shared" si="407"/>
        <v>38</v>
      </c>
      <c r="AE272" s="228">
        <f t="shared" si="408"/>
        <v>41.8</v>
      </c>
      <c r="AF272" s="229">
        <f t="shared" si="409"/>
        <v>9.9999999999999922E-2</v>
      </c>
      <c r="AG272" s="254" t="s">
        <v>82</v>
      </c>
      <c r="AH272" s="254" t="s">
        <v>392</v>
      </c>
      <c r="AI272" s="226" t="s">
        <v>11</v>
      </c>
    </row>
    <row r="273" spans="1:35" x14ac:dyDescent="0.25">
      <c r="A273" s="530"/>
      <c r="B273" s="251" t="s">
        <v>393</v>
      </c>
      <c r="C273" s="291">
        <v>325</v>
      </c>
      <c r="D273" s="232">
        <v>331.5</v>
      </c>
      <c r="E273" s="233">
        <f t="shared" si="410"/>
        <v>0.02</v>
      </c>
      <c r="F273" s="234">
        <f t="shared" si="411"/>
        <v>331.5</v>
      </c>
      <c r="G273" s="235">
        <f t="shared" si="394"/>
        <v>341.5</v>
      </c>
      <c r="H273" s="233">
        <f t="shared" si="412"/>
        <v>3.0165912518853696E-2</v>
      </c>
      <c r="I273" s="234">
        <f t="shared" si="413"/>
        <v>341.5</v>
      </c>
      <c r="J273" s="235">
        <f t="shared" si="414"/>
        <v>351.8</v>
      </c>
      <c r="K273" s="233">
        <f t="shared" si="415"/>
        <v>3.0161054172767238E-2</v>
      </c>
      <c r="L273" s="234">
        <f t="shared" si="416"/>
        <v>351.8</v>
      </c>
      <c r="M273" s="235">
        <f t="shared" si="417"/>
        <v>362.40000000000003</v>
      </c>
      <c r="N273" s="233">
        <f t="shared" si="418"/>
        <v>3.0130756111427012E-2</v>
      </c>
      <c r="O273" s="234">
        <f t="shared" si="419"/>
        <v>362.40000000000003</v>
      </c>
      <c r="P273" s="235">
        <v>375</v>
      </c>
      <c r="Q273" s="233">
        <f t="shared" si="403"/>
        <v>3.4768211920529701E-2</v>
      </c>
      <c r="R273" s="235">
        <v>490</v>
      </c>
      <c r="S273" s="236">
        <f t="shared" si="404"/>
        <v>539</v>
      </c>
      <c r="T273" s="233">
        <f t="shared" si="420"/>
        <v>0.1</v>
      </c>
      <c r="U273" s="254" t="s">
        <v>82</v>
      </c>
      <c r="V273" s="254" t="s">
        <v>221</v>
      </c>
      <c r="W273" s="226" t="s">
        <v>11</v>
      </c>
      <c r="Z273" s="213"/>
      <c r="AA273" s="237" t="str">
        <f t="shared" si="421"/>
        <v>N/A</v>
      </c>
      <c r="AB273" s="214" t="s">
        <v>375</v>
      </c>
      <c r="AD273" s="227">
        <f t="shared" si="407"/>
        <v>490</v>
      </c>
      <c r="AE273" s="228">
        <f t="shared" si="408"/>
        <v>539</v>
      </c>
      <c r="AF273" s="229">
        <f t="shared" si="409"/>
        <v>0.1</v>
      </c>
      <c r="AG273" s="254" t="s">
        <v>82</v>
      </c>
      <c r="AH273" s="254" t="s">
        <v>221</v>
      </c>
      <c r="AI273" s="226" t="s">
        <v>11</v>
      </c>
    </row>
    <row r="274" spans="1:35" x14ac:dyDescent="0.25">
      <c r="A274" s="525" t="s">
        <v>396</v>
      </c>
      <c r="B274" s="575" t="s">
        <v>388</v>
      </c>
      <c r="C274" s="291">
        <v>1.8</v>
      </c>
      <c r="D274" s="232">
        <v>1.9</v>
      </c>
      <c r="E274" s="233">
        <f t="shared" si="410"/>
        <v>5.5555555555555483E-2</v>
      </c>
      <c r="F274" s="234">
        <f t="shared" si="411"/>
        <v>1.9</v>
      </c>
      <c r="G274" s="235">
        <f t="shared" si="394"/>
        <v>2</v>
      </c>
      <c r="H274" s="233">
        <f t="shared" si="412"/>
        <v>5.2631578947368474E-2</v>
      </c>
      <c r="I274" s="234">
        <f t="shared" si="413"/>
        <v>2</v>
      </c>
      <c r="J274" s="235">
        <f t="shared" si="414"/>
        <v>2.1</v>
      </c>
      <c r="K274" s="233">
        <f t="shared" si="415"/>
        <v>5.0000000000000044E-2</v>
      </c>
      <c r="L274" s="234">
        <f t="shared" si="416"/>
        <v>2.1</v>
      </c>
      <c r="M274" s="235">
        <f t="shared" si="417"/>
        <v>2.2000000000000002</v>
      </c>
      <c r="N274" s="233">
        <f t="shared" si="418"/>
        <v>4.7619047619047658E-2</v>
      </c>
      <c r="O274" s="234">
        <f t="shared" si="419"/>
        <v>2.2000000000000002</v>
      </c>
      <c r="P274" s="235">
        <v>2.2999999999999998</v>
      </c>
      <c r="Q274" s="233">
        <f t="shared" si="403"/>
        <v>4.5454545454545289E-2</v>
      </c>
      <c r="R274" s="235">
        <v>3</v>
      </c>
      <c r="S274" s="236">
        <f t="shared" si="404"/>
        <v>3.3</v>
      </c>
      <c r="T274" s="233">
        <f t="shared" si="420"/>
        <v>9.9999999999999936E-2</v>
      </c>
      <c r="U274" s="254" t="s">
        <v>82</v>
      </c>
      <c r="V274" s="254" t="s">
        <v>218</v>
      </c>
      <c r="W274" s="226" t="s">
        <v>11</v>
      </c>
      <c r="Z274" s="213"/>
      <c r="AA274" s="237" t="str">
        <f t="shared" si="421"/>
        <v>N/A</v>
      </c>
      <c r="AB274" s="214" t="s">
        <v>375</v>
      </c>
      <c r="AD274" s="227">
        <f t="shared" si="407"/>
        <v>3</v>
      </c>
      <c r="AE274" s="228">
        <f t="shared" si="408"/>
        <v>3.3</v>
      </c>
      <c r="AF274" s="229">
        <f t="shared" si="409"/>
        <v>9.9999999999999936E-2</v>
      </c>
      <c r="AG274" s="254" t="s">
        <v>82</v>
      </c>
      <c r="AH274" s="254" t="s">
        <v>218</v>
      </c>
      <c r="AI274" s="226" t="s">
        <v>11</v>
      </c>
    </row>
    <row r="275" spans="1:35" x14ac:dyDescent="0.25">
      <c r="A275" s="529"/>
      <c r="B275" s="575" t="s">
        <v>389</v>
      </c>
      <c r="C275" s="291">
        <v>7.2</v>
      </c>
      <c r="D275" s="232">
        <v>7.4</v>
      </c>
      <c r="E275" s="233">
        <f t="shared" si="410"/>
        <v>2.7777777777777801E-2</v>
      </c>
      <c r="F275" s="234">
        <f t="shared" si="411"/>
        <v>7.4</v>
      </c>
      <c r="G275" s="235">
        <f t="shared" si="394"/>
        <v>7.6999999999999993</v>
      </c>
      <c r="H275" s="233">
        <f t="shared" si="412"/>
        <v>4.0540540540540397E-2</v>
      </c>
      <c r="I275" s="234">
        <f t="shared" si="413"/>
        <v>7.6999999999999993</v>
      </c>
      <c r="J275" s="235">
        <f t="shared" si="414"/>
        <v>8</v>
      </c>
      <c r="K275" s="233">
        <f t="shared" si="415"/>
        <v>3.8961038961039057E-2</v>
      </c>
      <c r="L275" s="234">
        <f t="shared" si="416"/>
        <v>8</v>
      </c>
      <c r="M275" s="235">
        <f t="shared" si="417"/>
        <v>8.2999999999999989</v>
      </c>
      <c r="N275" s="233">
        <f t="shared" si="418"/>
        <v>3.7499999999999867E-2</v>
      </c>
      <c r="O275" s="234">
        <f t="shared" si="419"/>
        <v>8.2999999999999989</v>
      </c>
      <c r="P275" s="235">
        <v>8.8000000000000007</v>
      </c>
      <c r="Q275" s="233">
        <f t="shared" si="403"/>
        <v>6.0240963855421908E-2</v>
      </c>
      <c r="R275" s="235">
        <v>11.4</v>
      </c>
      <c r="S275" s="236">
        <f t="shared" si="404"/>
        <v>12.6</v>
      </c>
      <c r="T275" s="233">
        <f t="shared" si="420"/>
        <v>0.10526315789473678</v>
      </c>
      <c r="U275" s="254" t="s">
        <v>82</v>
      </c>
      <c r="V275" s="254" t="s">
        <v>390</v>
      </c>
      <c r="W275" s="226" t="s">
        <v>11</v>
      </c>
      <c r="Z275" s="213"/>
      <c r="AA275" s="237" t="str">
        <f t="shared" si="421"/>
        <v>N/A</v>
      </c>
      <c r="AB275" s="214" t="s">
        <v>375</v>
      </c>
      <c r="AD275" s="227">
        <f t="shared" si="407"/>
        <v>11.4</v>
      </c>
      <c r="AE275" s="228">
        <f t="shared" si="408"/>
        <v>12.6</v>
      </c>
      <c r="AF275" s="229">
        <f t="shared" si="409"/>
        <v>0.10526315789473678</v>
      </c>
      <c r="AG275" s="254" t="s">
        <v>82</v>
      </c>
      <c r="AH275" s="254" t="s">
        <v>390</v>
      </c>
      <c r="AI275" s="226" t="s">
        <v>11</v>
      </c>
    </row>
    <row r="276" spans="1:35" x14ac:dyDescent="0.25">
      <c r="A276" s="529"/>
      <c r="B276" s="575" t="s">
        <v>391</v>
      </c>
      <c r="C276" s="291">
        <v>25</v>
      </c>
      <c r="D276" s="232">
        <v>25.5</v>
      </c>
      <c r="E276" s="233">
        <f t="shared" si="410"/>
        <v>0.02</v>
      </c>
      <c r="F276" s="234">
        <f t="shared" si="411"/>
        <v>25.5</v>
      </c>
      <c r="G276" s="235">
        <f t="shared" si="394"/>
        <v>26.3</v>
      </c>
      <c r="H276" s="233">
        <f t="shared" si="412"/>
        <v>3.137254901960787E-2</v>
      </c>
      <c r="I276" s="234">
        <f t="shared" si="413"/>
        <v>26.3</v>
      </c>
      <c r="J276" s="235">
        <f t="shared" si="414"/>
        <v>27.1</v>
      </c>
      <c r="K276" s="233">
        <f t="shared" si="415"/>
        <v>3.041825095057037E-2</v>
      </c>
      <c r="L276" s="234">
        <f t="shared" si="416"/>
        <v>27.1</v>
      </c>
      <c r="M276" s="235">
        <f t="shared" si="417"/>
        <v>28</v>
      </c>
      <c r="N276" s="233">
        <f t="shared" si="418"/>
        <v>3.3210332103320979E-2</v>
      </c>
      <c r="O276" s="234">
        <f t="shared" si="419"/>
        <v>28</v>
      </c>
      <c r="P276" s="235">
        <v>29</v>
      </c>
      <c r="Q276" s="233">
        <f t="shared" si="403"/>
        <v>3.5714285714285712E-2</v>
      </c>
      <c r="R276" s="235">
        <v>38</v>
      </c>
      <c r="S276" s="236">
        <f t="shared" si="404"/>
        <v>41.8</v>
      </c>
      <c r="T276" s="233">
        <f t="shared" si="420"/>
        <v>9.9999999999999922E-2</v>
      </c>
      <c r="U276" s="254" t="s">
        <v>82</v>
      </c>
      <c r="V276" s="254" t="s">
        <v>392</v>
      </c>
      <c r="W276" s="226" t="s">
        <v>11</v>
      </c>
      <c r="Z276" s="213"/>
      <c r="AA276" s="237" t="str">
        <f t="shared" si="421"/>
        <v>N/A</v>
      </c>
      <c r="AB276" s="214" t="s">
        <v>375</v>
      </c>
      <c r="AD276" s="227">
        <f t="shared" si="407"/>
        <v>38</v>
      </c>
      <c r="AE276" s="228">
        <f t="shared" si="408"/>
        <v>41.8</v>
      </c>
      <c r="AF276" s="229">
        <f t="shared" si="409"/>
        <v>9.9999999999999922E-2</v>
      </c>
      <c r="AG276" s="254" t="s">
        <v>82</v>
      </c>
      <c r="AH276" s="254" t="s">
        <v>392</v>
      </c>
      <c r="AI276" s="226" t="s">
        <v>11</v>
      </c>
    </row>
    <row r="277" spans="1:35" x14ac:dyDescent="0.25">
      <c r="A277" s="530"/>
      <c r="B277" s="251" t="s">
        <v>393</v>
      </c>
      <c r="C277" s="291">
        <v>325</v>
      </c>
      <c r="D277" s="232">
        <v>331.5</v>
      </c>
      <c r="E277" s="233">
        <f t="shared" si="410"/>
        <v>0.02</v>
      </c>
      <c r="F277" s="234">
        <f t="shared" si="411"/>
        <v>331.5</v>
      </c>
      <c r="G277" s="235">
        <f t="shared" si="394"/>
        <v>341.5</v>
      </c>
      <c r="H277" s="233">
        <f t="shared" si="412"/>
        <v>3.0165912518853696E-2</v>
      </c>
      <c r="I277" s="234">
        <f t="shared" si="413"/>
        <v>341.5</v>
      </c>
      <c r="J277" s="235">
        <f t="shared" si="414"/>
        <v>351.8</v>
      </c>
      <c r="K277" s="233">
        <f t="shared" si="415"/>
        <v>3.0161054172767238E-2</v>
      </c>
      <c r="L277" s="234">
        <f t="shared" si="416"/>
        <v>351.8</v>
      </c>
      <c r="M277" s="235">
        <f t="shared" si="417"/>
        <v>362.40000000000003</v>
      </c>
      <c r="N277" s="233">
        <f t="shared" si="418"/>
        <v>3.0130756111427012E-2</v>
      </c>
      <c r="O277" s="234">
        <f t="shared" si="419"/>
        <v>362.40000000000003</v>
      </c>
      <c r="P277" s="235">
        <v>375</v>
      </c>
      <c r="Q277" s="233">
        <f t="shared" si="403"/>
        <v>3.4768211920529701E-2</v>
      </c>
      <c r="R277" s="235">
        <v>490</v>
      </c>
      <c r="S277" s="236">
        <f t="shared" si="404"/>
        <v>539</v>
      </c>
      <c r="T277" s="233">
        <f t="shared" si="420"/>
        <v>0.1</v>
      </c>
      <c r="U277" s="254" t="s">
        <v>82</v>
      </c>
      <c r="V277" s="254" t="s">
        <v>221</v>
      </c>
      <c r="W277" s="226" t="s">
        <v>11</v>
      </c>
      <c r="Z277" s="213"/>
      <c r="AA277" s="237" t="str">
        <f t="shared" si="421"/>
        <v>N/A</v>
      </c>
      <c r="AB277" s="214" t="s">
        <v>375</v>
      </c>
      <c r="AD277" s="227">
        <f t="shared" si="407"/>
        <v>490</v>
      </c>
      <c r="AE277" s="228">
        <f t="shared" si="408"/>
        <v>539</v>
      </c>
      <c r="AF277" s="229">
        <f t="shared" si="409"/>
        <v>0.1</v>
      </c>
      <c r="AG277" s="254" t="s">
        <v>82</v>
      </c>
      <c r="AH277" s="254" t="s">
        <v>221</v>
      </c>
      <c r="AI277" s="226" t="s">
        <v>11</v>
      </c>
    </row>
    <row r="278" spans="1:35" x14ac:dyDescent="0.25">
      <c r="A278" s="525" t="s">
        <v>397</v>
      </c>
      <c r="B278" s="575" t="s">
        <v>388</v>
      </c>
      <c r="C278" s="291">
        <v>2.8</v>
      </c>
      <c r="D278" s="232">
        <v>2.9</v>
      </c>
      <c r="E278" s="233">
        <f t="shared" si="410"/>
        <v>3.5714285714285747E-2</v>
      </c>
      <c r="F278" s="234">
        <f t="shared" si="411"/>
        <v>2.9</v>
      </c>
      <c r="G278" s="235">
        <f t="shared" si="394"/>
        <v>3</v>
      </c>
      <c r="H278" s="233">
        <f t="shared" si="412"/>
        <v>3.4482758620689689E-2</v>
      </c>
      <c r="I278" s="234">
        <f t="shared" si="413"/>
        <v>3</v>
      </c>
      <c r="J278" s="235">
        <f t="shared" si="414"/>
        <v>3.1</v>
      </c>
      <c r="K278" s="233">
        <f t="shared" si="415"/>
        <v>3.3333333333333361E-2</v>
      </c>
      <c r="L278" s="234">
        <f t="shared" si="416"/>
        <v>3.1</v>
      </c>
      <c r="M278" s="235">
        <f t="shared" si="417"/>
        <v>3.2</v>
      </c>
      <c r="N278" s="233">
        <f t="shared" si="418"/>
        <v>3.2258064516129059E-2</v>
      </c>
      <c r="O278" s="234">
        <f t="shared" si="419"/>
        <v>3.2</v>
      </c>
      <c r="P278" s="235">
        <v>3.4</v>
      </c>
      <c r="Q278" s="233">
        <f t="shared" si="403"/>
        <v>6.2499999999999917E-2</v>
      </c>
      <c r="R278" s="235">
        <v>4.4000000000000004</v>
      </c>
      <c r="S278" s="236">
        <f t="shared" si="404"/>
        <v>4.8999999999999995</v>
      </c>
      <c r="T278" s="233">
        <f t="shared" si="420"/>
        <v>0.11363636363636342</v>
      </c>
      <c r="U278" s="254" t="s">
        <v>82</v>
      </c>
      <c r="V278" s="254" t="s">
        <v>218</v>
      </c>
      <c r="W278" s="226" t="s">
        <v>11</v>
      </c>
      <c r="Z278" s="213"/>
      <c r="AA278" s="237" t="str">
        <f t="shared" si="421"/>
        <v>N/A</v>
      </c>
      <c r="AB278" s="214" t="s">
        <v>375</v>
      </c>
      <c r="AD278" s="227">
        <f t="shared" si="407"/>
        <v>4.4000000000000004</v>
      </c>
      <c r="AE278" s="228">
        <f t="shared" si="408"/>
        <v>4.8999999999999995</v>
      </c>
      <c r="AF278" s="229">
        <f t="shared" si="409"/>
        <v>0.11363636363636342</v>
      </c>
      <c r="AG278" s="254" t="s">
        <v>82</v>
      </c>
      <c r="AH278" s="254" t="s">
        <v>218</v>
      </c>
      <c r="AI278" s="226" t="s">
        <v>11</v>
      </c>
    </row>
    <row r="279" spans="1:35" x14ac:dyDescent="0.25">
      <c r="A279" s="529"/>
      <c r="B279" s="575" t="s">
        <v>389</v>
      </c>
      <c r="C279" s="291">
        <v>11.2</v>
      </c>
      <c r="D279" s="232">
        <v>11.5</v>
      </c>
      <c r="E279" s="233">
        <f t="shared" si="410"/>
        <v>2.678571428571435E-2</v>
      </c>
      <c r="F279" s="234">
        <f t="shared" si="411"/>
        <v>11.5</v>
      </c>
      <c r="G279" s="235">
        <f t="shared" si="394"/>
        <v>11.9</v>
      </c>
      <c r="H279" s="233">
        <f t="shared" si="412"/>
        <v>3.4782608695652202E-2</v>
      </c>
      <c r="I279" s="234">
        <f t="shared" si="413"/>
        <v>11.9</v>
      </c>
      <c r="J279" s="235">
        <f t="shared" si="414"/>
        <v>12.299999999999999</v>
      </c>
      <c r="K279" s="233">
        <f t="shared" si="415"/>
        <v>3.3613445378151141E-2</v>
      </c>
      <c r="L279" s="234">
        <f t="shared" si="416"/>
        <v>12.299999999999999</v>
      </c>
      <c r="M279" s="235">
        <f t="shared" si="417"/>
        <v>12.7</v>
      </c>
      <c r="N279" s="233">
        <f t="shared" si="418"/>
        <v>3.2520325203252064E-2</v>
      </c>
      <c r="O279" s="234">
        <f t="shared" si="419"/>
        <v>12.7</v>
      </c>
      <c r="P279" s="235">
        <v>13.5</v>
      </c>
      <c r="Q279" s="233">
        <f t="shared" si="403"/>
        <v>6.2992125984252023E-2</v>
      </c>
      <c r="R279" s="235">
        <v>17.600000000000001</v>
      </c>
      <c r="S279" s="236">
        <f t="shared" si="404"/>
        <v>19.400000000000002</v>
      </c>
      <c r="T279" s="233">
        <f t="shared" si="420"/>
        <v>0.10227272727272731</v>
      </c>
      <c r="U279" s="254" t="s">
        <v>82</v>
      </c>
      <c r="V279" s="254" t="s">
        <v>390</v>
      </c>
      <c r="W279" s="226" t="s">
        <v>11</v>
      </c>
      <c r="Z279" s="213"/>
      <c r="AA279" s="237" t="str">
        <f t="shared" si="421"/>
        <v>N/A</v>
      </c>
      <c r="AB279" s="214" t="s">
        <v>375</v>
      </c>
      <c r="AD279" s="227">
        <f t="shared" si="407"/>
        <v>17.600000000000001</v>
      </c>
      <c r="AE279" s="228">
        <f t="shared" si="408"/>
        <v>19.400000000000002</v>
      </c>
      <c r="AF279" s="229">
        <f t="shared" si="409"/>
        <v>0.10227272727272731</v>
      </c>
      <c r="AG279" s="254" t="s">
        <v>82</v>
      </c>
      <c r="AH279" s="254" t="s">
        <v>390</v>
      </c>
      <c r="AI279" s="226" t="s">
        <v>11</v>
      </c>
    </row>
    <row r="280" spans="1:35" x14ac:dyDescent="0.25">
      <c r="A280" s="529"/>
      <c r="B280" s="575" t="s">
        <v>391</v>
      </c>
      <c r="C280" s="291">
        <v>39</v>
      </c>
      <c r="D280" s="232">
        <v>39.799999999999997</v>
      </c>
      <c r="E280" s="233">
        <f t="shared" si="410"/>
        <v>2.051282051282044E-2</v>
      </c>
      <c r="F280" s="234">
        <f t="shared" si="411"/>
        <v>39.799999999999997</v>
      </c>
      <c r="G280" s="235">
        <f t="shared" si="394"/>
        <v>41</v>
      </c>
      <c r="H280" s="233">
        <f t="shared" si="412"/>
        <v>3.0150753768844296E-2</v>
      </c>
      <c r="I280" s="234">
        <f t="shared" si="413"/>
        <v>41</v>
      </c>
      <c r="J280" s="235">
        <f t="shared" si="414"/>
        <v>42.300000000000004</v>
      </c>
      <c r="K280" s="233">
        <f t="shared" si="415"/>
        <v>3.1707317073170836E-2</v>
      </c>
      <c r="L280" s="234">
        <f t="shared" si="416"/>
        <v>42.300000000000004</v>
      </c>
      <c r="M280" s="235">
        <f t="shared" si="417"/>
        <v>43.6</v>
      </c>
      <c r="N280" s="233">
        <f t="shared" si="418"/>
        <v>3.0732860520094493E-2</v>
      </c>
      <c r="O280" s="234">
        <f t="shared" si="419"/>
        <v>43.6</v>
      </c>
      <c r="P280" s="235">
        <v>46</v>
      </c>
      <c r="Q280" s="233">
        <f t="shared" si="403"/>
        <v>5.5045871559632996E-2</v>
      </c>
      <c r="R280" s="235">
        <v>60</v>
      </c>
      <c r="S280" s="236">
        <f t="shared" si="404"/>
        <v>66</v>
      </c>
      <c r="T280" s="233">
        <f t="shared" si="420"/>
        <v>0.1</v>
      </c>
      <c r="U280" s="254" t="s">
        <v>82</v>
      </c>
      <c r="V280" s="254" t="s">
        <v>392</v>
      </c>
      <c r="W280" s="226" t="s">
        <v>11</v>
      </c>
      <c r="Z280" s="213"/>
      <c r="AA280" s="237" t="str">
        <f t="shared" si="421"/>
        <v>N/A</v>
      </c>
      <c r="AB280" s="214" t="s">
        <v>375</v>
      </c>
      <c r="AD280" s="227">
        <f t="shared" si="407"/>
        <v>60</v>
      </c>
      <c r="AE280" s="228">
        <f t="shared" si="408"/>
        <v>66</v>
      </c>
      <c r="AF280" s="229">
        <f t="shared" si="409"/>
        <v>0.1</v>
      </c>
      <c r="AG280" s="254" t="s">
        <v>82</v>
      </c>
      <c r="AH280" s="254" t="s">
        <v>392</v>
      </c>
      <c r="AI280" s="226" t="s">
        <v>11</v>
      </c>
    </row>
    <row r="281" spans="1:35" x14ac:dyDescent="0.25">
      <c r="A281" s="530"/>
      <c r="B281" s="251" t="s">
        <v>393</v>
      </c>
      <c r="C281" s="291">
        <v>507</v>
      </c>
      <c r="D281" s="232">
        <v>517.20000000000005</v>
      </c>
      <c r="E281" s="233">
        <f t="shared" si="410"/>
        <v>2.0118343195266362E-2</v>
      </c>
      <c r="F281" s="234">
        <f t="shared" si="411"/>
        <v>517.20000000000005</v>
      </c>
      <c r="G281" s="235">
        <f t="shared" si="394"/>
        <v>532.80000000000007</v>
      </c>
      <c r="H281" s="233">
        <f t="shared" si="412"/>
        <v>3.0162412993039484E-2</v>
      </c>
      <c r="I281" s="234">
        <f t="shared" si="413"/>
        <v>532.80000000000007</v>
      </c>
      <c r="J281" s="235">
        <f t="shared" si="414"/>
        <v>548.80000000000007</v>
      </c>
      <c r="K281" s="233">
        <f t="shared" si="415"/>
        <v>3.0030030030030026E-2</v>
      </c>
      <c r="L281" s="234">
        <f t="shared" si="416"/>
        <v>548.80000000000007</v>
      </c>
      <c r="M281" s="235">
        <f t="shared" si="417"/>
        <v>565.30000000000007</v>
      </c>
      <c r="N281" s="233">
        <f t="shared" si="418"/>
        <v>3.0065597667638479E-2</v>
      </c>
      <c r="O281" s="234">
        <f t="shared" si="419"/>
        <v>565.30000000000007</v>
      </c>
      <c r="P281" s="235">
        <v>585</v>
      </c>
      <c r="Q281" s="233">
        <f t="shared" si="403"/>
        <v>3.4848752874579746E-2</v>
      </c>
      <c r="R281" s="235">
        <v>760</v>
      </c>
      <c r="S281" s="236">
        <f t="shared" si="404"/>
        <v>836</v>
      </c>
      <c r="T281" s="233">
        <f t="shared" si="420"/>
        <v>0.1</v>
      </c>
      <c r="U281" s="254" t="s">
        <v>82</v>
      </c>
      <c r="V281" s="254" t="s">
        <v>221</v>
      </c>
      <c r="W281" s="226" t="s">
        <v>11</v>
      </c>
      <c r="Z281" s="213"/>
      <c r="AA281" s="237" t="str">
        <f t="shared" si="421"/>
        <v>N/A</v>
      </c>
      <c r="AB281" s="214" t="s">
        <v>375</v>
      </c>
      <c r="AD281" s="227">
        <f t="shared" si="407"/>
        <v>760</v>
      </c>
      <c r="AE281" s="228">
        <f t="shared" si="408"/>
        <v>836</v>
      </c>
      <c r="AF281" s="229">
        <f t="shared" si="409"/>
        <v>0.1</v>
      </c>
      <c r="AG281" s="254" t="s">
        <v>82</v>
      </c>
      <c r="AH281" s="254" t="s">
        <v>221</v>
      </c>
      <c r="AI281" s="226" t="s">
        <v>11</v>
      </c>
    </row>
    <row r="282" spans="1:35" ht="42.75" x14ac:dyDescent="0.25">
      <c r="A282" s="576" t="s">
        <v>398</v>
      </c>
      <c r="C282" s="175"/>
      <c r="D282" s="175"/>
      <c r="E282" s="175"/>
      <c r="F282" s="175"/>
      <c r="G282" s="175"/>
      <c r="H282" s="175"/>
      <c r="I282" s="175"/>
      <c r="J282" s="175"/>
      <c r="K282" s="175"/>
      <c r="L282" s="175"/>
      <c r="M282" s="175"/>
      <c r="N282" s="175"/>
      <c r="O282" s="175"/>
      <c r="P282" s="175"/>
      <c r="Q282" s="175"/>
      <c r="R282" s="175"/>
      <c r="S282" s="536"/>
      <c r="T282" s="175"/>
      <c r="U282" s="175"/>
      <c r="V282" s="175"/>
      <c r="W282" s="577"/>
      <c r="Z282" s="213"/>
      <c r="AA282" s="237"/>
      <c r="AB282" s="214"/>
      <c r="AD282" s="227"/>
      <c r="AE282" s="228"/>
      <c r="AF282" s="229"/>
      <c r="AG282" s="175"/>
      <c r="AH282" s="175"/>
      <c r="AI282" s="577"/>
    </row>
    <row r="283" spans="1:35" ht="57" x14ac:dyDescent="0.25">
      <c r="A283" s="297" t="s">
        <v>399</v>
      </c>
      <c r="B283" s="405"/>
      <c r="C283" s="291"/>
      <c r="D283" s="505"/>
      <c r="E283" s="506"/>
      <c r="F283" s="291"/>
      <c r="G283" s="505"/>
      <c r="H283" s="506"/>
      <c r="I283" s="291"/>
      <c r="J283" s="505"/>
      <c r="K283" s="506"/>
      <c r="L283" s="291"/>
      <c r="M283" s="505"/>
      <c r="N283" s="506"/>
      <c r="O283" s="291"/>
      <c r="P283" s="505"/>
      <c r="Q283" s="505"/>
      <c r="R283" s="505"/>
      <c r="S283" s="565"/>
      <c r="T283" s="506"/>
      <c r="U283" s="292"/>
      <c r="V283" s="292"/>
      <c r="W283" s="307"/>
      <c r="Z283" s="213"/>
      <c r="AA283" s="237"/>
      <c r="AB283" s="214"/>
      <c r="AD283" s="227"/>
      <c r="AE283" s="228"/>
      <c r="AF283" s="229"/>
      <c r="AG283" s="292"/>
      <c r="AH283" s="292"/>
      <c r="AI283" s="307"/>
    </row>
    <row r="284" spans="1:35" ht="15" x14ac:dyDescent="0.25">
      <c r="A284" s="304" t="s">
        <v>400</v>
      </c>
      <c r="B284" s="305"/>
      <c r="C284" s="291"/>
      <c r="D284" s="505"/>
      <c r="E284" s="506"/>
      <c r="F284" s="291"/>
      <c r="G284" s="505"/>
      <c r="H284" s="506"/>
      <c r="I284" s="291"/>
      <c r="J284" s="505"/>
      <c r="K284" s="506"/>
      <c r="L284" s="291"/>
      <c r="M284" s="505"/>
      <c r="N284" s="506"/>
      <c r="O284" s="291"/>
      <c r="P284" s="505"/>
      <c r="Q284" s="505"/>
      <c r="R284" s="505"/>
      <c r="S284" s="565"/>
      <c r="T284" s="506"/>
      <c r="U284" s="292"/>
      <c r="V284" s="292"/>
      <c r="W284" s="307"/>
      <c r="Z284" s="213"/>
      <c r="AA284" s="237"/>
      <c r="AB284" s="214"/>
      <c r="AD284" s="227"/>
      <c r="AE284" s="228"/>
      <c r="AF284" s="229"/>
      <c r="AG284" s="292"/>
      <c r="AH284" s="292"/>
      <c r="AI284" s="307"/>
    </row>
    <row r="285" spans="1:35" x14ac:dyDescent="0.25">
      <c r="A285" s="289" t="s">
        <v>401</v>
      </c>
      <c r="B285" s="299"/>
      <c r="C285" s="291">
        <v>50</v>
      </c>
      <c r="D285" s="232">
        <v>60</v>
      </c>
      <c r="E285" s="233">
        <f>+(D285-C285)/C285</f>
        <v>0.2</v>
      </c>
      <c r="F285" s="253">
        <f t="shared" ref="F285:F288" si="422">D285</f>
        <v>60</v>
      </c>
      <c r="G285" s="235">
        <f t="shared" ref="G285:G287" si="423">F285</f>
        <v>60</v>
      </c>
      <c r="H285" s="233">
        <f t="shared" ref="H285:H288" si="424">+(G285-F285)/F285</f>
        <v>0</v>
      </c>
      <c r="I285" s="253">
        <f t="shared" ref="I285:I288" si="425">G285</f>
        <v>60</v>
      </c>
      <c r="J285" s="235">
        <f t="shared" ref="J285:J287" si="426">I285</f>
        <v>60</v>
      </c>
      <c r="K285" s="233">
        <f t="shared" ref="K285:K288" si="427">+(J285-I285)/I285</f>
        <v>0</v>
      </c>
      <c r="L285" s="253">
        <f t="shared" ref="L285:L288" si="428">J285</f>
        <v>60</v>
      </c>
      <c r="M285" s="235">
        <f t="shared" ref="M285:M287" si="429">L285</f>
        <v>60</v>
      </c>
      <c r="N285" s="233">
        <f t="shared" ref="N285:N288" si="430">+(M285-L285)/L285</f>
        <v>0</v>
      </c>
      <c r="O285" s="253">
        <f t="shared" ref="O285:O288" si="431">M285</f>
        <v>60</v>
      </c>
      <c r="P285" s="235">
        <f>O285</f>
        <v>60</v>
      </c>
      <c r="Q285" s="233">
        <f t="shared" ref="Q285:Q296" si="432">+(P285-O285)/O285</f>
        <v>0</v>
      </c>
      <c r="R285" s="235">
        <v>100</v>
      </c>
      <c r="S285" s="236">
        <f t="shared" ref="S285:S290" si="433">ROUNDUP(R285*1.1,1)</f>
        <v>110</v>
      </c>
      <c r="T285" s="233">
        <f t="shared" ref="T285:T288" si="434">+(S285-R285)/R285</f>
        <v>0.1</v>
      </c>
      <c r="U285" s="254" t="s">
        <v>98</v>
      </c>
      <c r="V285" s="254"/>
      <c r="W285" s="226" t="s">
        <v>402</v>
      </c>
      <c r="Z285" s="213">
        <v>100</v>
      </c>
      <c r="AA285" s="237">
        <f>IF(Z285=0,"N/A",(Z285-R285)/R285)</f>
        <v>0</v>
      </c>
      <c r="AB285" s="214" t="s">
        <v>402</v>
      </c>
      <c r="AD285" s="227">
        <f t="shared" si="407"/>
        <v>100</v>
      </c>
      <c r="AE285" s="228">
        <f t="shared" si="408"/>
        <v>100</v>
      </c>
      <c r="AF285" s="229">
        <f t="shared" si="409"/>
        <v>0</v>
      </c>
      <c r="AG285" s="254" t="s">
        <v>98</v>
      </c>
      <c r="AH285" s="254"/>
      <c r="AI285" s="226" t="s">
        <v>402</v>
      </c>
    </row>
    <row r="286" spans="1:35" ht="28.5" x14ac:dyDescent="0.25">
      <c r="A286" s="289" t="s">
        <v>403</v>
      </c>
      <c r="B286" s="290"/>
      <c r="C286" s="295">
        <v>35</v>
      </c>
      <c r="D286" s="578">
        <v>30</v>
      </c>
      <c r="E286" s="233">
        <f>+(D286-C286)/C286</f>
        <v>-0.14285714285714285</v>
      </c>
      <c r="F286" s="253">
        <f t="shared" si="422"/>
        <v>30</v>
      </c>
      <c r="G286" s="235">
        <f t="shared" si="423"/>
        <v>30</v>
      </c>
      <c r="H286" s="233">
        <f t="shared" si="424"/>
        <v>0</v>
      </c>
      <c r="I286" s="253">
        <f t="shared" si="425"/>
        <v>30</v>
      </c>
      <c r="J286" s="235">
        <f t="shared" si="426"/>
        <v>30</v>
      </c>
      <c r="K286" s="233">
        <f t="shared" si="427"/>
        <v>0</v>
      </c>
      <c r="L286" s="253">
        <f t="shared" si="428"/>
        <v>30</v>
      </c>
      <c r="M286" s="235">
        <f t="shared" si="429"/>
        <v>30</v>
      </c>
      <c r="N286" s="233">
        <f t="shared" si="430"/>
        <v>0</v>
      </c>
      <c r="O286" s="253">
        <f t="shared" si="431"/>
        <v>30</v>
      </c>
      <c r="P286" s="235">
        <f>O286</f>
        <v>30</v>
      </c>
      <c r="Q286" s="233">
        <f t="shared" si="432"/>
        <v>0</v>
      </c>
      <c r="R286" s="235">
        <v>50</v>
      </c>
      <c r="S286" s="236">
        <f t="shared" si="433"/>
        <v>55</v>
      </c>
      <c r="T286" s="233">
        <f t="shared" si="434"/>
        <v>0.1</v>
      </c>
      <c r="U286" s="254" t="s">
        <v>98</v>
      </c>
      <c r="V286" s="254"/>
      <c r="W286" s="226" t="s">
        <v>402</v>
      </c>
      <c r="Z286" s="213">
        <v>50</v>
      </c>
      <c r="AA286" s="237">
        <f>IF(Z286=0,"N/A",(Z286-R286)/R286)</f>
        <v>0</v>
      </c>
      <c r="AB286" s="214" t="s">
        <v>402</v>
      </c>
      <c r="AD286" s="227">
        <f t="shared" si="407"/>
        <v>50</v>
      </c>
      <c r="AE286" s="228">
        <f t="shared" si="408"/>
        <v>50</v>
      </c>
      <c r="AF286" s="229">
        <f t="shared" si="409"/>
        <v>0</v>
      </c>
      <c r="AG286" s="254" t="s">
        <v>98</v>
      </c>
      <c r="AH286" s="254"/>
      <c r="AI286" s="226" t="s">
        <v>402</v>
      </c>
    </row>
    <row r="287" spans="1:35" x14ac:dyDescent="0.25">
      <c r="A287" s="579" t="s">
        <v>404</v>
      </c>
      <c r="B287" s="580"/>
      <c r="C287" s="581" t="s">
        <v>39</v>
      </c>
      <c r="D287" s="578">
        <v>90</v>
      </c>
      <c r="E287" s="506"/>
      <c r="F287" s="253">
        <f t="shared" si="422"/>
        <v>90</v>
      </c>
      <c r="G287" s="235">
        <f t="shared" si="423"/>
        <v>90</v>
      </c>
      <c r="H287" s="233">
        <f t="shared" si="424"/>
        <v>0</v>
      </c>
      <c r="I287" s="253">
        <f t="shared" si="425"/>
        <v>90</v>
      </c>
      <c r="J287" s="235">
        <f t="shared" si="426"/>
        <v>90</v>
      </c>
      <c r="K287" s="233">
        <f t="shared" si="427"/>
        <v>0</v>
      </c>
      <c r="L287" s="253">
        <f t="shared" si="428"/>
        <v>90</v>
      </c>
      <c r="M287" s="235">
        <f t="shared" si="429"/>
        <v>90</v>
      </c>
      <c r="N287" s="233">
        <f t="shared" si="430"/>
        <v>0</v>
      </c>
      <c r="O287" s="253">
        <f t="shared" si="431"/>
        <v>90</v>
      </c>
      <c r="P287" s="235">
        <f>O287</f>
        <v>90</v>
      </c>
      <c r="Q287" s="233">
        <f t="shared" si="432"/>
        <v>0</v>
      </c>
      <c r="R287" s="235">
        <v>150</v>
      </c>
      <c r="S287" s="236">
        <f t="shared" si="433"/>
        <v>165</v>
      </c>
      <c r="T287" s="233">
        <f t="shared" si="434"/>
        <v>0.1</v>
      </c>
      <c r="U287" s="254" t="s">
        <v>98</v>
      </c>
      <c r="V287" s="254"/>
      <c r="W287" s="226" t="s">
        <v>402</v>
      </c>
      <c r="Z287" s="213">
        <v>150</v>
      </c>
      <c r="AA287" s="237">
        <f>IF(Z287=0,"N/A",(Z287-R287)/R287)</f>
        <v>0</v>
      </c>
      <c r="AB287" s="214" t="s">
        <v>402</v>
      </c>
      <c r="AD287" s="227">
        <f t="shared" si="407"/>
        <v>150</v>
      </c>
      <c r="AE287" s="228">
        <f t="shared" si="408"/>
        <v>150</v>
      </c>
      <c r="AF287" s="229">
        <f t="shared" si="409"/>
        <v>0</v>
      </c>
      <c r="AG287" s="254" t="s">
        <v>98</v>
      </c>
      <c r="AH287" s="254"/>
      <c r="AI287" s="226" t="s">
        <v>402</v>
      </c>
    </row>
    <row r="288" spans="1:35" x14ac:dyDescent="0.25">
      <c r="A288" s="293" t="s">
        <v>405</v>
      </c>
      <c r="B288" s="582"/>
      <c r="C288" s="581" t="s">
        <v>39</v>
      </c>
      <c r="D288" s="578">
        <v>10</v>
      </c>
      <c r="E288" s="506"/>
      <c r="F288" s="234">
        <f t="shared" si="422"/>
        <v>10</v>
      </c>
      <c r="G288" s="235">
        <f t="shared" ref="G288" si="435">ROUNDUP(F288*1.03,1)</f>
        <v>10.3</v>
      </c>
      <c r="H288" s="233">
        <f t="shared" si="424"/>
        <v>3.0000000000000072E-2</v>
      </c>
      <c r="I288" s="234">
        <f t="shared" si="425"/>
        <v>10.3</v>
      </c>
      <c r="J288" s="235">
        <f t="shared" ref="J288" si="436">ROUNDUP(I288*1.03,1)</f>
        <v>10.7</v>
      </c>
      <c r="K288" s="233">
        <f t="shared" si="427"/>
        <v>3.8834951456310537E-2</v>
      </c>
      <c r="L288" s="234">
        <f t="shared" si="428"/>
        <v>10.7</v>
      </c>
      <c r="M288" s="235">
        <f t="shared" ref="M288" si="437">ROUNDUP(L288*1.03,1)</f>
        <v>11.1</v>
      </c>
      <c r="N288" s="233">
        <f t="shared" si="430"/>
        <v>3.7383177570093497E-2</v>
      </c>
      <c r="O288" s="234">
        <f t="shared" si="431"/>
        <v>11.1</v>
      </c>
      <c r="P288" s="235">
        <f>ROUNDUP(O288*1.03,1)</f>
        <v>11.5</v>
      </c>
      <c r="Q288" s="233">
        <f t="shared" si="432"/>
        <v>3.603603603603607E-2</v>
      </c>
      <c r="R288" s="235">
        <f>ROUNDUP(P288*1.1,1)</f>
        <v>12.7</v>
      </c>
      <c r="S288" s="236">
        <f t="shared" si="433"/>
        <v>14</v>
      </c>
      <c r="T288" s="233">
        <f t="shared" si="434"/>
        <v>0.10236220472440952</v>
      </c>
      <c r="U288" s="254" t="s">
        <v>98</v>
      </c>
      <c r="V288" s="254"/>
      <c r="W288" s="226" t="s">
        <v>11</v>
      </c>
      <c r="Z288" s="213"/>
      <c r="AA288" s="237" t="str">
        <f>IF(Z288=0,"N/A",(Z288-R288)/R288)</f>
        <v>N/A</v>
      </c>
      <c r="AB288" s="214"/>
      <c r="AD288" s="227">
        <f t="shared" si="407"/>
        <v>12.7</v>
      </c>
      <c r="AE288" s="228">
        <f t="shared" si="408"/>
        <v>14</v>
      </c>
      <c r="AF288" s="229">
        <f t="shared" si="409"/>
        <v>0.10236220472440952</v>
      </c>
      <c r="AG288" s="254" t="s">
        <v>98</v>
      </c>
      <c r="AH288" s="254"/>
      <c r="AI288" s="226" t="s">
        <v>11</v>
      </c>
    </row>
    <row r="289" spans="1:35" ht="15" x14ac:dyDescent="0.25">
      <c r="A289" s="304" t="s">
        <v>406</v>
      </c>
      <c r="B289" s="305"/>
      <c r="C289" s="291"/>
      <c r="D289" s="505"/>
      <c r="E289" s="506"/>
      <c r="F289" s="552"/>
      <c r="G289" s="292"/>
      <c r="H289" s="506"/>
      <c r="I289" s="552"/>
      <c r="J289" s="292"/>
      <c r="K289" s="506"/>
      <c r="L289" s="552"/>
      <c r="M289" s="292"/>
      <c r="N289" s="506"/>
      <c r="O289" s="552"/>
      <c r="P289" s="292"/>
      <c r="Q289" s="233"/>
      <c r="R289" s="292"/>
      <c r="S289" s="507"/>
      <c r="T289" s="506"/>
      <c r="U289" s="292"/>
      <c r="V289" s="292"/>
      <c r="W289" s="307"/>
      <c r="Z289" s="213"/>
      <c r="AA289" s="237"/>
      <c r="AB289" s="214"/>
      <c r="AD289" s="227"/>
      <c r="AE289" s="228"/>
      <c r="AF289" s="229"/>
      <c r="AG289" s="292"/>
      <c r="AH289" s="292"/>
      <c r="AI289" s="307"/>
    </row>
    <row r="290" spans="1:35" x14ac:dyDescent="0.25">
      <c r="A290" s="297" t="s">
        <v>407</v>
      </c>
      <c r="B290" s="298"/>
      <c r="C290" s="295">
        <v>60</v>
      </c>
      <c r="D290" s="241">
        <v>62</v>
      </c>
      <c r="E290" s="242">
        <f t="shared" ref="E290:E293" si="438">+(D290-C290)/C290</f>
        <v>3.3333333333333333E-2</v>
      </c>
      <c r="F290" s="243">
        <f t="shared" ref="F290:F291" si="439">D290</f>
        <v>62</v>
      </c>
      <c r="G290" s="244">
        <f t="shared" ref="G290:G291" si="440">ROUNDUP(F290*1.03,1)</f>
        <v>63.9</v>
      </c>
      <c r="H290" s="242">
        <f t="shared" ref="H290:H291" si="441">+(G290-F290)/F290</f>
        <v>3.0645161290322558E-2</v>
      </c>
      <c r="I290" s="243">
        <f t="shared" ref="I290:I291" si="442">G290</f>
        <v>63.9</v>
      </c>
      <c r="J290" s="244">
        <f t="shared" ref="J290:J291" si="443">ROUNDUP(I290*1.03,1)</f>
        <v>65.899999999999991</v>
      </c>
      <c r="K290" s="242">
        <f t="shared" ref="K290:K291" si="444">+(J290-I290)/I290</f>
        <v>3.1298904538341048E-2</v>
      </c>
      <c r="L290" s="243">
        <f t="shared" ref="L290:L291" si="445">J290</f>
        <v>65.899999999999991</v>
      </c>
      <c r="M290" s="244">
        <f t="shared" ref="M290:M291" si="446">ROUNDUP(L290*1.03,1)</f>
        <v>67.899999999999991</v>
      </c>
      <c r="N290" s="242">
        <f t="shared" ref="N290:N291" si="447">+(M290-L290)/L290</f>
        <v>3.034901365705615E-2</v>
      </c>
      <c r="O290" s="243">
        <f t="shared" ref="O290:O291" si="448">M290</f>
        <v>67.899999999999991</v>
      </c>
      <c r="P290" s="244">
        <v>72</v>
      </c>
      <c r="Q290" s="233">
        <f t="shared" si="432"/>
        <v>6.0382916053019278E-2</v>
      </c>
      <c r="R290" s="235">
        <f>ROUNDUP(P290*1.1,1)</f>
        <v>79.2</v>
      </c>
      <c r="S290" s="245">
        <f t="shared" si="433"/>
        <v>87.199999999999989</v>
      </c>
      <c r="T290" s="233">
        <f t="shared" ref="T290:T291" si="449">+(S290-R290)/R290</f>
        <v>0.10101010101010083</v>
      </c>
      <c r="U290" s="296" t="s">
        <v>98</v>
      </c>
      <c r="V290" s="296" t="s">
        <v>221</v>
      </c>
      <c r="W290" s="247" t="s">
        <v>11</v>
      </c>
      <c r="Z290" s="213">
        <v>95</v>
      </c>
      <c r="AA290" s="237">
        <f>IF(Z290=0,"N/A",(Z290-R290)/R290)</f>
        <v>0.19949494949494945</v>
      </c>
      <c r="AB290" s="214"/>
      <c r="AD290" s="227">
        <f t="shared" si="407"/>
        <v>79.2</v>
      </c>
      <c r="AE290" s="228">
        <f t="shared" si="408"/>
        <v>95</v>
      </c>
      <c r="AF290" s="229">
        <f t="shared" si="409"/>
        <v>0.19949494949494945</v>
      </c>
      <c r="AG290" s="296" t="s">
        <v>98</v>
      </c>
      <c r="AH290" s="296" t="s">
        <v>221</v>
      </c>
      <c r="AI290" s="247" t="s">
        <v>11</v>
      </c>
    </row>
    <row r="291" spans="1:35" x14ac:dyDescent="0.25">
      <c r="A291" s="289" t="s">
        <v>408</v>
      </c>
      <c r="B291" s="299"/>
      <c r="C291" s="291">
        <v>325</v>
      </c>
      <c r="D291" s="232">
        <v>332</v>
      </c>
      <c r="E291" s="233">
        <f t="shared" si="438"/>
        <v>2.1538461538461538E-2</v>
      </c>
      <c r="F291" s="253">
        <f t="shared" si="439"/>
        <v>332</v>
      </c>
      <c r="G291" s="235">
        <f t="shared" si="440"/>
        <v>342</v>
      </c>
      <c r="H291" s="233">
        <f t="shared" si="441"/>
        <v>3.0120481927710843E-2</v>
      </c>
      <c r="I291" s="253">
        <f t="shared" si="442"/>
        <v>342</v>
      </c>
      <c r="J291" s="235">
        <f t="shared" si="443"/>
        <v>352.3</v>
      </c>
      <c r="K291" s="233">
        <f t="shared" si="444"/>
        <v>3.0116959064327518E-2</v>
      </c>
      <c r="L291" s="253">
        <f t="shared" si="445"/>
        <v>352.3</v>
      </c>
      <c r="M291" s="235">
        <f t="shared" si="446"/>
        <v>362.90000000000003</v>
      </c>
      <c r="N291" s="233">
        <f t="shared" si="447"/>
        <v>3.0087993187624246E-2</v>
      </c>
      <c r="O291" s="253">
        <f t="shared" si="448"/>
        <v>362.90000000000003</v>
      </c>
      <c r="P291" s="235">
        <v>380</v>
      </c>
      <c r="Q291" s="233">
        <f t="shared" si="432"/>
        <v>4.7120418848167443E-2</v>
      </c>
      <c r="R291" s="235">
        <f>ROUNDUP(P291*1.1,1)</f>
        <v>418</v>
      </c>
      <c r="S291" s="236">
        <f>ROUNDUP(R291*1.1,1)</f>
        <v>459.8</v>
      </c>
      <c r="T291" s="233">
        <f t="shared" si="449"/>
        <v>0.10000000000000003</v>
      </c>
      <c r="U291" s="254" t="s">
        <v>98</v>
      </c>
      <c r="V291" s="254" t="s">
        <v>221</v>
      </c>
      <c r="W291" s="583" t="s">
        <v>11</v>
      </c>
      <c r="Z291" s="213">
        <v>470</v>
      </c>
      <c r="AA291" s="237">
        <f>IF(Z291=0,"N/A",(Z291-R291)/R291)</f>
        <v>0.12440191387559808</v>
      </c>
      <c r="AB291" s="214"/>
      <c r="AD291" s="227">
        <f t="shared" si="407"/>
        <v>418</v>
      </c>
      <c r="AE291" s="228">
        <f t="shared" si="408"/>
        <v>470</v>
      </c>
      <c r="AF291" s="229">
        <f t="shared" si="409"/>
        <v>0.12440191387559808</v>
      </c>
      <c r="AG291" s="254" t="s">
        <v>98</v>
      </c>
      <c r="AH291" s="254" t="s">
        <v>221</v>
      </c>
      <c r="AI291" s="583" t="s">
        <v>11</v>
      </c>
    </row>
    <row r="292" spans="1:35" x14ac:dyDescent="0.25">
      <c r="A292" s="297"/>
      <c r="B292" s="298"/>
      <c r="C292" s="295">
        <v>60</v>
      </c>
      <c r="D292" s="241">
        <v>62</v>
      </c>
      <c r="E292" s="242">
        <f t="shared" si="438"/>
        <v>3.3333333333333333E-2</v>
      </c>
      <c r="F292" s="243"/>
      <c r="G292" s="244"/>
      <c r="H292" s="242"/>
      <c r="I292" s="243"/>
      <c r="J292" s="244"/>
      <c r="K292" s="242"/>
      <c r="L292" s="243"/>
      <c r="M292" s="244"/>
      <c r="N292" s="242"/>
      <c r="O292" s="243"/>
      <c r="P292" s="244"/>
      <c r="Q292" s="233"/>
      <c r="R292" s="244"/>
      <c r="S292" s="245"/>
      <c r="T292" s="242"/>
      <c r="U292" s="296"/>
      <c r="V292" s="296"/>
      <c r="W292" s="247"/>
      <c r="Z292" s="213"/>
      <c r="AA292" s="237"/>
      <c r="AB292" s="214"/>
      <c r="AD292" s="227"/>
      <c r="AE292" s="228"/>
      <c r="AF292" s="229"/>
      <c r="AG292" s="296"/>
      <c r="AH292" s="296"/>
      <c r="AI292" s="247"/>
    </row>
    <row r="293" spans="1:35" ht="30" x14ac:dyDescent="0.25">
      <c r="A293" s="304" t="s">
        <v>409</v>
      </c>
      <c r="B293" s="305"/>
      <c r="C293" s="291">
        <v>325</v>
      </c>
      <c r="D293" s="232">
        <v>332</v>
      </c>
      <c r="E293" s="233">
        <f t="shared" si="438"/>
        <v>2.1538461538461538E-2</v>
      </c>
      <c r="F293" s="253"/>
      <c r="G293" s="235"/>
      <c r="H293" s="233"/>
      <c r="I293" s="253"/>
      <c r="J293" s="235"/>
      <c r="K293" s="233"/>
      <c r="L293" s="253"/>
      <c r="M293" s="235"/>
      <c r="N293" s="233"/>
      <c r="O293" s="253"/>
      <c r="P293" s="235"/>
      <c r="Q293" s="233"/>
      <c r="R293" s="235"/>
      <c r="S293" s="236"/>
      <c r="T293" s="233"/>
      <c r="U293" s="254"/>
      <c r="V293" s="254"/>
      <c r="W293" s="255"/>
      <c r="Z293" s="213"/>
      <c r="AA293" s="237"/>
      <c r="AB293" s="214"/>
      <c r="AD293" s="227"/>
      <c r="AE293" s="228"/>
      <c r="AF293" s="229"/>
      <c r="AG293" s="254"/>
      <c r="AH293" s="254"/>
      <c r="AI293" s="255"/>
    </row>
    <row r="294" spans="1:35" x14ac:dyDescent="0.25">
      <c r="A294" s="297" t="s">
        <v>410</v>
      </c>
      <c r="B294" s="298"/>
      <c r="C294" s="295"/>
      <c r="D294" s="241"/>
      <c r="E294" s="242"/>
      <c r="F294" s="485"/>
      <c r="G294" s="244"/>
      <c r="H294" s="242"/>
      <c r="I294" s="485"/>
      <c r="J294" s="244"/>
      <c r="K294" s="242"/>
      <c r="L294" s="485"/>
      <c r="M294" s="244"/>
      <c r="N294" s="242"/>
      <c r="O294" s="485">
        <v>0.25</v>
      </c>
      <c r="P294" s="244">
        <v>0.48</v>
      </c>
      <c r="Q294" s="233">
        <f t="shared" si="432"/>
        <v>0.91999999999999993</v>
      </c>
      <c r="R294" s="235">
        <v>0.48</v>
      </c>
      <c r="S294" s="428">
        <f>ROUNDUP(R294*1.1,1)</f>
        <v>0.6</v>
      </c>
      <c r="T294" s="233">
        <v>0.10000000000000003</v>
      </c>
      <c r="U294" s="296" t="s">
        <v>82</v>
      </c>
      <c r="V294" s="254" t="s">
        <v>411</v>
      </c>
      <c r="W294" s="583" t="s">
        <v>11</v>
      </c>
      <c r="X294" s="584"/>
      <c r="Z294" s="213">
        <v>0.48</v>
      </c>
      <c r="AA294" s="237">
        <f t="shared" ref="AA294:AA299" si="450">IF(Z294=0,"N/A",(Z294-R294)/R294)</f>
        <v>0</v>
      </c>
      <c r="AB294" s="380" t="s">
        <v>412</v>
      </c>
      <c r="AD294" s="227">
        <f t="shared" si="407"/>
        <v>0.48</v>
      </c>
      <c r="AE294" s="228">
        <f t="shared" si="408"/>
        <v>0.48</v>
      </c>
      <c r="AF294" s="229">
        <f t="shared" si="409"/>
        <v>0</v>
      </c>
      <c r="AG294" s="296" t="s">
        <v>82</v>
      </c>
      <c r="AH294" s="254" t="s">
        <v>411</v>
      </c>
      <c r="AI294" s="583" t="s">
        <v>11</v>
      </c>
    </row>
    <row r="295" spans="1:35" x14ac:dyDescent="0.25">
      <c r="A295" s="297" t="s">
        <v>413</v>
      </c>
      <c r="B295" s="298"/>
      <c r="C295" s="295"/>
      <c r="D295" s="241"/>
      <c r="E295" s="242"/>
      <c r="F295" s="485"/>
      <c r="G295" s="244"/>
      <c r="H295" s="242"/>
      <c r="I295" s="485"/>
      <c r="J295" s="244"/>
      <c r="K295" s="242"/>
      <c r="L295" s="485"/>
      <c r="M295" s="244"/>
      <c r="N295" s="242"/>
      <c r="O295" s="485">
        <v>0.25</v>
      </c>
      <c r="P295" s="244">
        <v>0.69</v>
      </c>
      <c r="Q295" s="233">
        <f t="shared" si="432"/>
        <v>1.7599999999999998</v>
      </c>
      <c r="R295" s="235">
        <v>0.69</v>
      </c>
      <c r="S295" s="428">
        <f t="shared" ref="S295:S299" si="451">ROUNDUP(R295*1.1,1)</f>
        <v>0.79999999999999993</v>
      </c>
      <c r="T295" s="233">
        <v>0.10000000000000003</v>
      </c>
      <c r="U295" s="296" t="s">
        <v>82</v>
      </c>
      <c r="V295" s="254" t="s">
        <v>411</v>
      </c>
      <c r="W295" s="583" t="s">
        <v>11</v>
      </c>
      <c r="X295" s="584"/>
      <c r="Z295" s="213">
        <v>0.69</v>
      </c>
      <c r="AA295" s="237">
        <f t="shared" si="450"/>
        <v>0</v>
      </c>
      <c r="AB295" s="380" t="s">
        <v>412</v>
      </c>
      <c r="AD295" s="227">
        <f t="shared" si="407"/>
        <v>0.69</v>
      </c>
      <c r="AE295" s="228">
        <f t="shared" si="408"/>
        <v>0.69</v>
      </c>
      <c r="AF295" s="229">
        <f t="shared" si="409"/>
        <v>0</v>
      </c>
      <c r="AG295" s="296" t="s">
        <v>82</v>
      </c>
      <c r="AH295" s="254" t="s">
        <v>411</v>
      </c>
      <c r="AI295" s="583" t="s">
        <v>11</v>
      </c>
    </row>
    <row r="296" spans="1:35" x14ac:dyDescent="0.25">
      <c r="A296" s="297" t="s">
        <v>414</v>
      </c>
      <c r="B296" s="298"/>
      <c r="C296" s="295"/>
      <c r="D296" s="241"/>
      <c r="E296" s="242"/>
      <c r="F296" s="485"/>
      <c r="G296" s="244"/>
      <c r="H296" s="242"/>
      <c r="I296" s="485"/>
      <c r="J296" s="244"/>
      <c r="K296" s="242"/>
      <c r="L296" s="485"/>
      <c r="M296" s="244"/>
      <c r="N296" s="242"/>
      <c r="O296" s="485">
        <v>0.25</v>
      </c>
      <c r="P296" s="244">
        <v>0.75</v>
      </c>
      <c r="Q296" s="233">
        <f t="shared" si="432"/>
        <v>2</v>
      </c>
      <c r="R296" s="235">
        <v>0.75</v>
      </c>
      <c r="S296" s="428">
        <f t="shared" si="451"/>
        <v>0.9</v>
      </c>
      <c r="T296" s="233">
        <v>0.10000000000000003</v>
      </c>
      <c r="U296" s="296" t="s">
        <v>82</v>
      </c>
      <c r="V296" s="254" t="s">
        <v>411</v>
      </c>
      <c r="W296" s="583" t="s">
        <v>11</v>
      </c>
      <c r="X296" s="584"/>
      <c r="Z296" s="213">
        <v>0.75</v>
      </c>
      <c r="AA296" s="237">
        <f t="shared" si="450"/>
        <v>0</v>
      </c>
      <c r="AB296" s="380" t="s">
        <v>412</v>
      </c>
      <c r="AD296" s="227">
        <f t="shared" si="407"/>
        <v>0.75</v>
      </c>
      <c r="AE296" s="228">
        <f t="shared" si="408"/>
        <v>0.75</v>
      </c>
      <c r="AF296" s="229">
        <f t="shared" si="409"/>
        <v>0</v>
      </c>
      <c r="AG296" s="296" t="s">
        <v>82</v>
      </c>
      <c r="AH296" s="254" t="s">
        <v>411</v>
      </c>
      <c r="AI296" s="583" t="s">
        <v>11</v>
      </c>
    </row>
    <row r="297" spans="1:35" ht="128.25" x14ac:dyDescent="0.25">
      <c r="A297" s="297" t="s">
        <v>415</v>
      </c>
      <c r="B297" s="298"/>
      <c r="C297" s="295"/>
      <c r="D297" s="241"/>
      <c r="E297" s="242"/>
      <c r="F297" s="485"/>
      <c r="G297" s="244"/>
      <c r="H297" s="242"/>
      <c r="I297" s="485"/>
      <c r="J297" s="244"/>
      <c r="K297" s="242"/>
      <c r="L297" s="485"/>
      <c r="M297" s="244"/>
      <c r="N297" s="242"/>
      <c r="O297" s="485" t="s">
        <v>152</v>
      </c>
      <c r="P297" s="244">
        <v>12</v>
      </c>
      <c r="Q297" s="244"/>
      <c r="R297" s="235">
        <v>12</v>
      </c>
      <c r="S297" s="428">
        <f t="shared" si="451"/>
        <v>13.2</v>
      </c>
      <c r="T297" s="233">
        <v>0.10000000000000003</v>
      </c>
      <c r="U297" s="296" t="s">
        <v>82</v>
      </c>
      <c r="V297" s="296" t="s">
        <v>416</v>
      </c>
      <c r="W297" s="583" t="s">
        <v>11</v>
      </c>
      <c r="X297" s="584"/>
      <c r="Z297" s="213">
        <v>12</v>
      </c>
      <c r="AA297" s="237">
        <f t="shared" si="450"/>
        <v>0</v>
      </c>
      <c r="AB297" s="380" t="s">
        <v>417</v>
      </c>
      <c r="AD297" s="227">
        <f t="shared" si="407"/>
        <v>12</v>
      </c>
      <c r="AE297" s="228">
        <f t="shared" si="408"/>
        <v>12</v>
      </c>
      <c r="AF297" s="229">
        <f t="shared" si="409"/>
        <v>0</v>
      </c>
      <c r="AG297" s="296" t="s">
        <v>82</v>
      </c>
      <c r="AH297" s="296" t="s">
        <v>416</v>
      </c>
      <c r="AI297" s="583" t="s">
        <v>11</v>
      </c>
    </row>
    <row r="298" spans="1:35" ht="114" x14ac:dyDescent="0.25">
      <c r="A298" s="297" t="s">
        <v>418</v>
      </c>
      <c r="B298" s="298"/>
      <c r="C298" s="295"/>
      <c r="D298" s="241"/>
      <c r="E298" s="242"/>
      <c r="F298" s="485"/>
      <c r="G298" s="244"/>
      <c r="H298" s="242"/>
      <c r="I298" s="485"/>
      <c r="J298" s="244"/>
      <c r="K298" s="242"/>
      <c r="L298" s="485"/>
      <c r="M298" s="244"/>
      <c r="N298" s="242"/>
      <c r="O298" s="485" t="s">
        <v>152</v>
      </c>
      <c r="P298" s="244">
        <v>20</v>
      </c>
      <c r="Q298" s="244"/>
      <c r="R298" s="235">
        <v>20</v>
      </c>
      <c r="S298" s="428">
        <f t="shared" si="451"/>
        <v>22</v>
      </c>
      <c r="T298" s="233">
        <v>0.10000000000000003</v>
      </c>
      <c r="U298" s="296" t="s">
        <v>82</v>
      </c>
      <c r="V298" s="296" t="s">
        <v>419</v>
      </c>
      <c r="W298" s="583" t="s">
        <v>11</v>
      </c>
      <c r="X298" s="584"/>
      <c r="Z298" s="213">
        <v>20</v>
      </c>
      <c r="AA298" s="237">
        <f t="shared" si="450"/>
        <v>0</v>
      </c>
      <c r="AB298" s="380" t="s">
        <v>417</v>
      </c>
      <c r="AD298" s="227">
        <f t="shared" si="407"/>
        <v>20</v>
      </c>
      <c r="AE298" s="228">
        <f t="shared" si="408"/>
        <v>20</v>
      </c>
      <c r="AF298" s="229">
        <f t="shared" si="409"/>
        <v>0</v>
      </c>
      <c r="AG298" s="296" t="s">
        <v>82</v>
      </c>
      <c r="AH298" s="296" t="s">
        <v>419</v>
      </c>
      <c r="AI298" s="583" t="s">
        <v>11</v>
      </c>
    </row>
    <row r="299" spans="1:35" ht="114.75" thickBot="1" x14ac:dyDescent="0.3">
      <c r="A299" s="310" t="s">
        <v>420</v>
      </c>
      <c r="B299" s="311"/>
      <c r="C299" s="312"/>
      <c r="D299" s="261"/>
      <c r="E299" s="262"/>
      <c r="F299" s="263"/>
      <c r="G299" s="264"/>
      <c r="H299" s="262"/>
      <c r="I299" s="263"/>
      <c r="J299" s="264"/>
      <c r="K299" s="262"/>
      <c r="L299" s="263"/>
      <c r="M299" s="264"/>
      <c r="N299" s="262"/>
      <c r="O299" s="263" t="s">
        <v>152</v>
      </c>
      <c r="P299" s="264">
        <v>30</v>
      </c>
      <c r="Q299" s="264"/>
      <c r="R299" s="264">
        <v>30</v>
      </c>
      <c r="S299" s="428">
        <f t="shared" si="451"/>
        <v>33</v>
      </c>
      <c r="T299" s="233">
        <v>0.10000000000000003</v>
      </c>
      <c r="U299" s="266" t="s">
        <v>82</v>
      </c>
      <c r="V299" s="266" t="s">
        <v>421</v>
      </c>
      <c r="W299" s="583" t="s">
        <v>11</v>
      </c>
      <c r="X299" s="584"/>
      <c r="Z299" s="315">
        <v>30</v>
      </c>
      <c r="AA299" s="316">
        <f t="shared" si="450"/>
        <v>0</v>
      </c>
      <c r="AB299" s="919" t="s">
        <v>417</v>
      </c>
      <c r="AD299" s="318">
        <f t="shared" si="407"/>
        <v>30</v>
      </c>
      <c r="AE299" s="319">
        <f t="shared" si="408"/>
        <v>30</v>
      </c>
      <c r="AF299" s="320">
        <f t="shared" si="409"/>
        <v>0</v>
      </c>
      <c r="AG299" s="266" t="s">
        <v>82</v>
      </c>
      <c r="AH299" s="266" t="s">
        <v>421</v>
      </c>
      <c r="AI299" s="583" t="s">
        <v>11</v>
      </c>
    </row>
    <row r="300" spans="1:35" ht="15" thickBot="1" x14ac:dyDescent="0.3">
      <c r="A300" s="275"/>
      <c r="B300" s="585"/>
      <c r="C300" s="586"/>
      <c r="F300" s="586"/>
      <c r="I300" s="586"/>
      <c r="L300" s="586"/>
      <c r="O300" s="586"/>
      <c r="AA300" s="237"/>
      <c r="AD300" s="185"/>
    </row>
    <row r="301" spans="1:35" ht="60" x14ac:dyDescent="0.25">
      <c r="A301" s="189" t="s">
        <v>422</v>
      </c>
      <c r="B301" s="190"/>
      <c r="C301" s="280" t="s">
        <v>61</v>
      </c>
      <c r="D301" s="280" t="s">
        <v>62</v>
      </c>
      <c r="E301" s="281" t="s">
        <v>42</v>
      </c>
      <c r="F301" s="282" t="s">
        <v>63</v>
      </c>
      <c r="G301" s="282" t="s">
        <v>64</v>
      </c>
      <c r="H301" s="282" t="s">
        <v>4</v>
      </c>
      <c r="I301" s="282" t="s">
        <v>65</v>
      </c>
      <c r="J301" s="282" t="s">
        <v>66</v>
      </c>
      <c r="K301" s="282" t="s">
        <v>4</v>
      </c>
      <c r="L301" s="282" t="s">
        <v>67</v>
      </c>
      <c r="M301" s="282" t="s">
        <v>68</v>
      </c>
      <c r="N301" s="282" t="s">
        <v>4</v>
      </c>
      <c r="O301" s="282" t="s">
        <v>69</v>
      </c>
      <c r="P301" s="283" t="s">
        <v>91</v>
      </c>
      <c r="Q301" s="283" t="s">
        <v>4</v>
      </c>
      <c r="R301" s="283" t="s">
        <v>2</v>
      </c>
      <c r="S301" s="284" t="s">
        <v>72</v>
      </c>
      <c r="T301" s="283" t="s">
        <v>4</v>
      </c>
      <c r="U301" s="283" t="s">
        <v>73</v>
      </c>
      <c r="V301" s="282" t="s">
        <v>6</v>
      </c>
      <c r="W301" s="285" t="s">
        <v>7</v>
      </c>
      <c r="Z301" s="286"/>
      <c r="AA301" s="287"/>
      <c r="AB301" s="288"/>
      <c r="AD301" s="202" t="s">
        <v>71</v>
      </c>
      <c r="AE301" s="203" t="s">
        <v>72</v>
      </c>
      <c r="AF301" s="204" t="s">
        <v>4</v>
      </c>
      <c r="AG301" s="202" t="s">
        <v>73</v>
      </c>
      <c r="AH301" s="202" t="s">
        <v>6</v>
      </c>
      <c r="AI301" s="205" t="s">
        <v>7</v>
      </c>
    </row>
    <row r="302" spans="1:35" ht="15" x14ac:dyDescent="0.25">
      <c r="A302" s="304" t="s">
        <v>423</v>
      </c>
      <c r="B302" s="305"/>
      <c r="C302" s="291"/>
      <c r="D302" s="505"/>
      <c r="E302" s="506"/>
      <c r="F302" s="291"/>
      <c r="G302" s="505"/>
      <c r="H302" s="506"/>
      <c r="I302" s="291"/>
      <c r="J302" s="505"/>
      <c r="K302" s="506"/>
      <c r="L302" s="291"/>
      <c r="M302" s="505"/>
      <c r="N302" s="506"/>
      <c r="O302" s="291"/>
      <c r="P302" s="505"/>
      <c r="Q302" s="505"/>
      <c r="R302" s="505"/>
      <c r="S302" s="565"/>
      <c r="T302" s="506"/>
      <c r="U302" s="292"/>
      <c r="V302" s="292"/>
      <c r="W302" s="307"/>
      <c r="Z302" s="213"/>
      <c r="AA302" s="237"/>
      <c r="AB302" s="214"/>
      <c r="AD302" s="227"/>
      <c r="AE302" s="228"/>
      <c r="AF302" s="229"/>
      <c r="AG302" s="292"/>
      <c r="AH302" s="292"/>
      <c r="AI302" s="307"/>
    </row>
    <row r="303" spans="1:35" x14ac:dyDescent="0.25">
      <c r="A303" s="289" t="s">
        <v>424</v>
      </c>
      <c r="B303" s="299"/>
      <c r="C303" s="291">
        <v>65.5</v>
      </c>
      <c r="D303" s="232">
        <v>65.5</v>
      </c>
      <c r="E303" s="233">
        <f t="shared" ref="E303:E311" si="452">+(D303-C303)/C303</f>
        <v>0</v>
      </c>
      <c r="F303" s="253">
        <f t="shared" ref="F303:F311" si="453">D303</f>
        <v>65.5</v>
      </c>
      <c r="G303" s="235">
        <f t="shared" ref="G303" si="454">F303</f>
        <v>65.5</v>
      </c>
      <c r="H303" s="233">
        <f t="shared" ref="H303:H311" si="455">+(G303-F303)/F303</f>
        <v>0</v>
      </c>
      <c r="I303" s="253">
        <f t="shared" ref="I303:I311" si="456">G303</f>
        <v>65.5</v>
      </c>
      <c r="J303" s="235">
        <f t="shared" ref="J303" si="457">I303</f>
        <v>65.5</v>
      </c>
      <c r="K303" s="233">
        <f t="shared" ref="K303:K311" si="458">+(J303-I303)/I303</f>
        <v>0</v>
      </c>
      <c r="L303" s="253">
        <f t="shared" ref="L303:L311" si="459">J303</f>
        <v>65.5</v>
      </c>
      <c r="M303" s="235">
        <f t="shared" ref="M303" si="460">L303</f>
        <v>65.5</v>
      </c>
      <c r="N303" s="233">
        <f t="shared" ref="N303:N311" si="461">+(M303-L303)/L303</f>
        <v>0</v>
      </c>
      <c r="O303" s="253">
        <f t="shared" ref="O303:O311" si="462">M303</f>
        <v>65.5</v>
      </c>
      <c r="P303" s="235">
        <f>O303</f>
        <v>65.5</v>
      </c>
      <c r="Q303" s="233">
        <f t="shared" ref="Q303:Q317" si="463">+(P303-O303)/O303</f>
        <v>0</v>
      </c>
      <c r="R303" s="235">
        <f t="shared" ref="R303:R311" si="464">P303</f>
        <v>65.5</v>
      </c>
      <c r="S303" s="236">
        <f t="shared" ref="S303:S311" si="465">ROUNDUP(R303*1.1,1)</f>
        <v>72.099999999999994</v>
      </c>
      <c r="T303" s="233">
        <f t="shared" ref="T303:T311" si="466">+(S303-R303)/R303</f>
        <v>0.10076335877862587</v>
      </c>
      <c r="U303" s="292" t="s">
        <v>148</v>
      </c>
      <c r="V303" s="292"/>
      <c r="W303" s="587" t="s">
        <v>11</v>
      </c>
      <c r="Z303" s="213">
        <v>45</v>
      </c>
      <c r="AA303" s="237">
        <f t="shared" ref="AA303:AA311" si="467">IF(Z303=0,"N/A",(Z303-R303)/R303)</f>
        <v>-0.31297709923664124</v>
      </c>
      <c r="AB303" s="214"/>
      <c r="AD303" s="227">
        <f t="shared" si="407"/>
        <v>65.5</v>
      </c>
      <c r="AE303" s="228">
        <f t="shared" si="408"/>
        <v>45</v>
      </c>
      <c r="AF303" s="229">
        <f t="shared" si="409"/>
        <v>-0.31297709923664124</v>
      </c>
      <c r="AG303" s="292" t="s">
        <v>148</v>
      </c>
      <c r="AH303" s="292"/>
      <c r="AI303" s="307" t="s">
        <v>11</v>
      </c>
    </row>
    <row r="304" spans="1:35" x14ac:dyDescent="0.25">
      <c r="A304" s="289" t="s">
        <v>425</v>
      </c>
      <c r="B304" s="299"/>
      <c r="C304" s="291">
        <v>32.75</v>
      </c>
      <c r="D304" s="232">
        <v>32.75</v>
      </c>
      <c r="E304" s="233">
        <f t="shared" si="452"/>
        <v>0</v>
      </c>
      <c r="F304" s="253">
        <f t="shared" si="453"/>
        <v>32.75</v>
      </c>
      <c r="G304" s="235">
        <v>65.5</v>
      </c>
      <c r="H304" s="233">
        <f t="shared" si="455"/>
        <v>1</v>
      </c>
      <c r="I304" s="253">
        <f t="shared" si="456"/>
        <v>65.5</v>
      </c>
      <c r="J304" s="235">
        <v>65.5</v>
      </c>
      <c r="K304" s="233">
        <f t="shared" si="458"/>
        <v>0</v>
      </c>
      <c r="L304" s="253">
        <f t="shared" si="459"/>
        <v>65.5</v>
      </c>
      <c r="M304" s="235">
        <v>65.5</v>
      </c>
      <c r="N304" s="233">
        <f t="shared" si="461"/>
        <v>0</v>
      </c>
      <c r="O304" s="253">
        <f t="shared" si="462"/>
        <v>65.5</v>
      </c>
      <c r="P304" s="235">
        <v>65.5</v>
      </c>
      <c r="Q304" s="233">
        <f t="shared" si="463"/>
        <v>0</v>
      </c>
      <c r="R304" s="235">
        <f t="shared" si="464"/>
        <v>65.5</v>
      </c>
      <c r="S304" s="236">
        <f t="shared" si="465"/>
        <v>72.099999999999994</v>
      </c>
      <c r="T304" s="233">
        <f t="shared" si="466"/>
        <v>0.10076335877862587</v>
      </c>
      <c r="U304" s="292" t="s">
        <v>148</v>
      </c>
      <c r="V304" s="292"/>
      <c r="W304" s="587" t="s">
        <v>11</v>
      </c>
      <c r="Z304" s="213">
        <v>65.5</v>
      </c>
      <c r="AA304" s="237">
        <f t="shared" si="467"/>
        <v>0</v>
      </c>
      <c r="AB304" s="214" t="s">
        <v>426</v>
      </c>
      <c r="AD304" s="227">
        <f t="shared" si="407"/>
        <v>65.5</v>
      </c>
      <c r="AE304" s="228">
        <f t="shared" si="408"/>
        <v>65.5</v>
      </c>
      <c r="AF304" s="229">
        <f t="shared" si="409"/>
        <v>0</v>
      </c>
      <c r="AG304" s="292" t="s">
        <v>148</v>
      </c>
      <c r="AH304" s="292"/>
      <c r="AI304" s="307" t="s">
        <v>11</v>
      </c>
    </row>
    <row r="305" spans="1:35" x14ac:dyDescent="0.25">
      <c r="A305" s="289" t="s">
        <v>427</v>
      </c>
      <c r="B305" s="299"/>
      <c r="C305" s="291">
        <v>27.4</v>
      </c>
      <c r="D305" s="232">
        <v>27.4</v>
      </c>
      <c r="E305" s="233">
        <f t="shared" si="452"/>
        <v>0</v>
      </c>
      <c r="F305" s="253">
        <f t="shared" si="453"/>
        <v>27.4</v>
      </c>
      <c r="G305" s="235">
        <v>54.85</v>
      </c>
      <c r="H305" s="233">
        <f t="shared" si="455"/>
        <v>1.0018248175182483</v>
      </c>
      <c r="I305" s="253">
        <f t="shared" si="456"/>
        <v>54.85</v>
      </c>
      <c r="J305" s="235">
        <v>54.85</v>
      </c>
      <c r="K305" s="233">
        <f t="shared" si="458"/>
        <v>0</v>
      </c>
      <c r="L305" s="253">
        <f t="shared" si="459"/>
        <v>54.85</v>
      </c>
      <c r="M305" s="235">
        <v>54.85</v>
      </c>
      <c r="N305" s="233">
        <f t="shared" si="461"/>
        <v>0</v>
      </c>
      <c r="O305" s="253">
        <f t="shared" si="462"/>
        <v>54.85</v>
      </c>
      <c r="P305" s="235">
        <v>54.85</v>
      </c>
      <c r="Q305" s="233">
        <f t="shared" si="463"/>
        <v>0</v>
      </c>
      <c r="R305" s="235">
        <f t="shared" si="464"/>
        <v>54.85</v>
      </c>
      <c r="S305" s="236">
        <f>R305</f>
        <v>54.85</v>
      </c>
      <c r="T305" s="233">
        <f t="shared" si="466"/>
        <v>0</v>
      </c>
      <c r="U305" s="292" t="s">
        <v>148</v>
      </c>
      <c r="V305" s="292"/>
      <c r="W305" s="307" t="s">
        <v>402</v>
      </c>
      <c r="Z305" s="213"/>
      <c r="AA305" s="237" t="str">
        <f t="shared" si="467"/>
        <v>N/A</v>
      </c>
      <c r="AB305" s="214"/>
      <c r="AD305" s="227">
        <f t="shared" si="407"/>
        <v>54.85</v>
      </c>
      <c r="AE305" s="228">
        <f t="shared" si="408"/>
        <v>54.85</v>
      </c>
      <c r="AF305" s="229">
        <f t="shared" si="409"/>
        <v>0</v>
      </c>
      <c r="AG305" s="292" t="s">
        <v>148</v>
      </c>
      <c r="AH305" s="292"/>
      <c r="AI305" s="307" t="s">
        <v>402</v>
      </c>
    </row>
    <row r="306" spans="1:35" x14ac:dyDescent="0.25">
      <c r="A306" s="289" t="s">
        <v>428</v>
      </c>
      <c r="B306" s="299"/>
      <c r="C306" s="291">
        <v>5.5</v>
      </c>
      <c r="D306" s="232">
        <v>5.5</v>
      </c>
      <c r="E306" s="233">
        <f t="shared" si="452"/>
        <v>0</v>
      </c>
      <c r="F306" s="253">
        <f t="shared" si="453"/>
        <v>5.5</v>
      </c>
      <c r="G306" s="235">
        <v>10</v>
      </c>
      <c r="H306" s="233">
        <f t="shared" si="455"/>
        <v>0.81818181818181823</v>
      </c>
      <c r="I306" s="253">
        <f t="shared" si="456"/>
        <v>10</v>
      </c>
      <c r="J306" s="235">
        <v>10</v>
      </c>
      <c r="K306" s="233">
        <f t="shared" si="458"/>
        <v>0</v>
      </c>
      <c r="L306" s="253">
        <f t="shared" si="459"/>
        <v>10</v>
      </c>
      <c r="M306" s="235">
        <v>12</v>
      </c>
      <c r="N306" s="233">
        <f t="shared" si="461"/>
        <v>0.2</v>
      </c>
      <c r="O306" s="253">
        <f t="shared" si="462"/>
        <v>12</v>
      </c>
      <c r="P306" s="235">
        <v>12</v>
      </c>
      <c r="Q306" s="233">
        <f t="shared" si="463"/>
        <v>0</v>
      </c>
      <c r="R306" s="235">
        <f t="shared" si="464"/>
        <v>12</v>
      </c>
      <c r="S306" s="236">
        <f t="shared" si="465"/>
        <v>13.2</v>
      </c>
      <c r="T306" s="233">
        <f t="shared" si="466"/>
        <v>9.9999999999999936E-2</v>
      </c>
      <c r="U306" s="292" t="s">
        <v>148</v>
      </c>
      <c r="V306" s="292"/>
      <c r="W306" s="587" t="s">
        <v>11</v>
      </c>
      <c r="Z306" s="213">
        <v>25</v>
      </c>
      <c r="AA306" s="237">
        <f t="shared" si="467"/>
        <v>1.0833333333333333</v>
      </c>
      <c r="AB306" s="214" t="s">
        <v>429</v>
      </c>
      <c r="AD306" s="227">
        <f t="shared" si="407"/>
        <v>12</v>
      </c>
      <c r="AE306" s="228">
        <f t="shared" si="408"/>
        <v>25</v>
      </c>
      <c r="AF306" s="229">
        <f t="shared" si="409"/>
        <v>1.0833333333333333</v>
      </c>
      <c r="AG306" s="292" t="s">
        <v>148</v>
      </c>
      <c r="AH306" s="292"/>
      <c r="AI306" s="307" t="s">
        <v>11</v>
      </c>
    </row>
    <row r="307" spans="1:35" x14ac:dyDescent="0.25">
      <c r="A307" s="289" t="s">
        <v>430</v>
      </c>
      <c r="B307" s="299"/>
      <c r="C307" s="291">
        <v>65.5</v>
      </c>
      <c r="D307" s="232">
        <v>65.5</v>
      </c>
      <c r="E307" s="233">
        <f t="shared" si="452"/>
        <v>0</v>
      </c>
      <c r="F307" s="253">
        <f t="shared" si="453"/>
        <v>65.5</v>
      </c>
      <c r="G307" s="235">
        <f t="shared" ref="G307" si="468">F307</f>
        <v>65.5</v>
      </c>
      <c r="H307" s="233">
        <f t="shared" si="455"/>
        <v>0</v>
      </c>
      <c r="I307" s="253">
        <f t="shared" si="456"/>
        <v>65.5</v>
      </c>
      <c r="J307" s="235">
        <f t="shared" ref="J307" si="469">I307</f>
        <v>65.5</v>
      </c>
      <c r="K307" s="233">
        <f t="shared" si="458"/>
        <v>0</v>
      </c>
      <c r="L307" s="253">
        <f t="shared" si="459"/>
        <v>65.5</v>
      </c>
      <c r="M307" s="235">
        <f t="shared" ref="M307" si="470">L307</f>
        <v>65.5</v>
      </c>
      <c r="N307" s="233">
        <f t="shared" si="461"/>
        <v>0</v>
      </c>
      <c r="O307" s="253">
        <f t="shared" si="462"/>
        <v>65.5</v>
      </c>
      <c r="P307" s="235">
        <f>O307</f>
        <v>65.5</v>
      </c>
      <c r="Q307" s="233">
        <f t="shared" si="463"/>
        <v>0</v>
      </c>
      <c r="R307" s="235">
        <f t="shared" si="464"/>
        <v>65.5</v>
      </c>
      <c r="S307" s="236">
        <f t="shared" si="465"/>
        <v>72.099999999999994</v>
      </c>
      <c r="T307" s="233">
        <f t="shared" si="466"/>
        <v>0.10076335877862587</v>
      </c>
      <c r="U307" s="292" t="s">
        <v>148</v>
      </c>
      <c r="V307" s="292"/>
      <c r="W307" s="587" t="s">
        <v>11</v>
      </c>
      <c r="Z307" s="213">
        <v>65.5</v>
      </c>
      <c r="AA307" s="237">
        <f t="shared" si="467"/>
        <v>0</v>
      </c>
      <c r="AB307" s="214" t="s">
        <v>426</v>
      </c>
      <c r="AD307" s="227">
        <f t="shared" si="407"/>
        <v>65.5</v>
      </c>
      <c r="AE307" s="228">
        <f t="shared" si="408"/>
        <v>65.5</v>
      </c>
      <c r="AF307" s="229">
        <f t="shared" si="409"/>
        <v>0</v>
      </c>
      <c r="AG307" s="292" t="s">
        <v>148</v>
      </c>
      <c r="AH307" s="292"/>
      <c r="AI307" s="307" t="s">
        <v>11</v>
      </c>
    </row>
    <row r="308" spans="1:35" x14ac:dyDescent="0.25">
      <c r="A308" s="289" t="s">
        <v>431</v>
      </c>
      <c r="B308" s="299"/>
      <c r="C308" s="291">
        <v>65.5</v>
      </c>
      <c r="D308" s="232">
        <v>65.5</v>
      </c>
      <c r="E308" s="233">
        <f t="shared" si="452"/>
        <v>0</v>
      </c>
      <c r="F308" s="234">
        <f t="shared" si="453"/>
        <v>65.5</v>
      </c>
      <c r="G308" s="235">
        <v>65.5</v>
      </c>
      <c r="H308" s="233">
        <f t="shared" si="455"/>
        <v>0</v>
      </c>
      <c r="I308" s="234">
        <f t="shared" si="456"/>
        <v>65.5</v>
      </c>
      <c r="J308" s="235">
        <v>65.5</v>
      </c>
      <c r="K308" s="233">
        <f t="shared" si="458"/>
        <v>0</v>
      </c>
      <c r="L308" s="234">
        <f t="shared" si="459"/>
        <v>65.5</v>
      </c>
      <c r="M308" s="235">
        <v>65.5</v>
      </c>
      <c r="N308" s="233">
        <f t="shared" si="461"/>
        <v>0</v>
      </c>
      <c r="O308" s="234">
        <f t="shared" si="462"/>
        <v>65.5</v>
      </c>
      <c r="P308" s="235">
        <v>65.5</v>
      </c>
      <c r="Q308" s="233">
        <f t="shared" si="463"/>
        <v>0</v>
      </c>
      <c r="R308" s="235">
        <f t="shared" si="464"/>
        <v>65.5</v>
      </c>
      <c r="S308" s="236">
        <f t="shared" si="465"/>
        <v>72.099999999999994</v>
      </c>
      <c r="T308" s="233">
        <f t="shared" si="466"/>
        <v>0.10076335877862587</v>
      </c>
      <c r="U308" s="292" t="s">
        <v>148</v>
      </c>
      <c r="V308" s="292"/>
      <c r="W308" s="587" t="s">
        <v>11</v>
      </c>
      <c r="Z308" s="213">
        <v>65.5</v>
      </c>
      <c r="AA308" s="237">
        <f t="shared" si="467"/>
        <v>0</v>
      </c>
      <c r="AB308" s="214" t="s">
        <v>432</v>
      </c>
      <c r="AD308" s="227">
        <f t="shared" si="407"/>
        <v>65.5</v>
      </c>
      <c r="AE308" s="228">
        <f t="shared" si="408"/>
        <v>65.5</v>
      </c>
      <c r="AF308" s="229">
        <f t="shared" si="409"/>
        <v>0</v>
      </c>
      <c r="AG308" s="292" t="s">
        <v>148</v>
      </c>
      <c r="AH308" s="292"/>
      <c r="AI308" s="307" t="s">
        <v>11</v>
      </c>
    </row>
    <row r="309" spans="1:35" x14ac:dyDescent="0.25">
      <c r="A309" s="289" t="s">
        <v>433</v>
      </c>
      <c r="B309" s="299"/>
      <c r="C309" s="291">
        <v>43</v>
      </c>
      <c r="D309" s="232">
        <v>43</v>
      </c>
      <c r="E309" s="233">
        <f t="shared" si="452"/>
        <v>0</v>
      </c>
      <c r="F309" s="234">
        <f t="shared" si="453"/>
        <v>43</v>
      </c>
      <c r="G309" s="235">
        <v>43</v>
      </c>
      <c r="H309" s="233">
        <f t="shared" si="455"/>
        <v>0</v>
      </c>
      <c r="I309" s="234">
        <f t="shared" si="456"/>
        <v>43</v>
      </c>
      <c r="J309" s="235">
        <v>43</v>
      </c>
      <c r="K309" s="233">
        <f t="shared" si="458"/>
        <v>0</v>
      </c>
      <c r="L309" s="234">
        <f t="shared" si="459"/>
        <v>43</v>
      </c>
      <c r="M309" s="235">
        <v>43</v>
      </c>
      <c r="N309" s="233">
        <f t="shared" si="461"/>
        <v>0</v>
      </c>
      <c r="O309" s="234">
        <f t="shared" si="462"/>
        <v>43</v>
      </c>
      <c r="P309" s="235">
        <v>43</v>
      </c>
      <c r="Q309" s="233">
        <f t="shared" si="463"/>
        <v>0</v>
      </c>
      <c r="R309" s="235">
        <f t="shared" si="464"/>
        <v>43</v>
      </c>
      <c r="S309" s="236">
        <f t="shared" si="465"/>
        <v>47.3</v>
      </c>
      <c r="T309" s="233">
        <f t="shared" si="466"/>
        <v>9.9999999999999936E-2</v>
      </c>
      <c r="U309" s="292" t="s">
        <v>148</v>
      </c>
      <c r="V309" s="292"/>
      <c r="W309" s="587" t="s">
        <v>11</v>
      </c>
      <c r="Z309" s="213">
        <v>43</v>
      </c>
      <c r="AA309" s="237">
        <f t="shared" si="467"/>
        <v>0</v>
      </c>
      <c r="AB309" s="214" t="s">
        <v>432</v>
      </c>
      <c r="AD309" s="227">
        <f t="shared" si="407"/>
        <v>43</v>
      </c>
      <c r="AE309" s="228">
        <f t="shared" si="408"/>
        <v>43</v>
      </c>
      <c r="AF309" s="229">
        <f t="shared" si="409"/>
        <v>0</v>
      </c>
      <c r="AG309" s="292" t="s">
        <v>148</v>
      </c>
      <c r="AH309" s="292"/>
      <c r="AI309" s="307" t="s">
        <v>11</v>
      </c>
    </row>
    <row r="310" spans="1:35" x14ac:dyDescent="0.25">
      <c r="A310" s="289" t="s">
        <v>434</v>
      </c>
      <c r="B310" s="299"/>
      <c r="C310" s="291">
        <v>32.75</v>
      </c>
      <c r="D310" s="232">
        <v>32.75</v>
      </c>
      <c r="E310" s="233">
        <f t="shared" si="452"/>
        <v>0</v>
      </c>
      <c r="F310" s="234">
        <f t="shared" si="453"/>
        <v>32.75</v>
      </c>
      <c r="G310" s="235">
        <v>32.75</v>
      </c>
      <c r="H310" s="233">
        <f t="shared" si="455"/>
        <v>0</v>
      </c>
      <c r="I310" s="234">
        <f t="shared" si="456"/>
        <v>32.75</v>
      </c>
      <c r="J310" s="235">
        <v>32.75</v>
      </c>
      <c r="K310" s="233">
        <f t="shared" si="458"/>
        <v>0</v>
      </c>
      <c r="L310" s="234">
        <f t="shared" si="459"/>
        <v>32.75</v>
      </c>
      <c r="M310" s="235">
        <v>32.75</v>
      </c>
      <c r="N310" s="233">
        <f t="shared" si="461"/>
        <v>0</v>
      </c>
      <c r="O310" s="234">
        <f t="shared" si="462"/>
        <v>32.75</v>
      </c>
      <c r="P310" s="235">
        <v>32.75</v>
      </c>
      <c r="Q310" s="233">
        <f t="shared" si="463"/>
        <v>0</v>
      </c>
      <c r="R310" s="235">
        <f t="shared" si="464"/>
        <v>32.75</v>
      </c>
      <c r="S310" s="236">
        <f t="shared" si="465"/>
        <v>36.1</v>
      </c>
      <c r="T310" s="233">
        <f t="shared" si="466"/>
        <v>0.1022900763358779</v>
      </c>
      <c r="U310" s="292" t="s">
        <v>148</v>
      </c>
      <c r="V310" s="292"/>
      <c r="W310" s="587" t="s">
        <v>11</v>
      </c>
      <c r="Z310" s="213">
        <v>32.75</v>
      </c>
      <c r="AA310" s="237">
        <f t="shared" si="467"/>
        <v>0</v>
      </c>
      <c r="AB310" s="214" t="s">
        <v>432</v>
      </c>
      <c r="AD310" s="227">
        <f t="shared" si="407"/>
        <v>32.75</v>
      </c>
      <c r="AE310" s="228">
        <f t="shared" si="408"/>
        <v>32.75</v>
      </c>
      <c r="AF310" s="229">
        <f t="shared" si="409"/>
        <v>0</v>
      </c>
      <c r="AG310" s="292" t="s">
        <v>148</v>
      </c>
      <c r="AH310" s="292"/>
      <c r="AI310" s="307" t="s">
        <v>11</v>
      </c>
    </row>
    <row r="311" spans="1:35" x14ac:dyDescent="0.25">
      <c r="A311" s="289" t="s">
        <v>435</v>
      </c>
      <c r="B311" s="299"/>
      <c r="C311" s="291">
        <v>14</v>
      </c>
      <c r="D311" s="232">
        <v>14</v>
      </c>
      <c r="E311" s="233">
        <f t="shared" si="452"/>
        <v>0</v>
      </c>
      <c r="F311" s="253">
        <f t="shared" si="453"/>
        <v>14</v>
      </c>
      <c r="G311" s="235">
        <f t="shared" ref="G311" si="471">F311</f>
        <v>14</v>
      </c>
      <c r="H311" s="233">
        <f t="shared" si="455"/>
        <v>0</v>
      </c>
      <c r="I311" s="253">
        <f t="shared" si="456"/>
        <v>14</v>
      </c>
      <c r="J311" s="235">
        <f t="shared" ref="J311" si="472">I311</f>
        <v>14</v>
      </c>
      <c r="K311" s="233">
        <f t="shared" si="458"/>
        <v>0</v>
      </c>
      <c r="L311" s="253">
        <f t="shared" si="459"/>
        <v>14</v>
      </c>
      <c r="M311" s="235">
        <v>16</v>
      </c>
      <c r="N311" s="233">
        <f t="shared" si="461"/>
        <v>0.14285714285714285</v>
      </c>
      <c r="O311" s="253">
        <f t="shared" si="462"/>
        <v>16</v>
      </c>
      <c r="P311" s="235">
        <v>16</v>
      </c>
      <c r="Q311" s="233">
        <f t="shared" si="463"/>
        <v>0</v>
      </c>
      <c r="R311" s="235">
        <f t="shared" si="464"/>
        <v>16</v>
      </c>
      <c r="S311" s="236">
        <f t="shared" si="465"/>
        <v>17.600000000000001</v>
      </c>
      <c r="T311" s="233">
        <f t="shared" si="466"/>
        <v>0.10000000000000009</v>
      </c>
      <c r="U311" s="292" t="s">
        <v>148</v>
      </c>
      <c r="V311" s="292"/>
      <c r="W311" s="587" t="s">
        <v>11</v>
      </c>
      <c r="Z311" s="213">
        <v>18</v>
      </c>
      <c r="AA311" s="237">
        <f t="shared" si="467"/>
        <v>0.125</v>
      </c>
      <c r="AB311" s="214" t="s">
        <v>436</v>
      </c>
      <c r="AD311" s="227">
        <f t="shared" si="407"/>
        <v>16</v>
      </c>
      <c r="AE311" s="228">
        <f t="shared" si="408"/>
        <v>18</v>
      </c>
      <c r="AF311" s="229">
        <f t="shared" si="409"/>
        <v>0.125</v>
      </c>
      <c r="AG311" s="292" t="s">
        <v>148</v>
      </c>
      <c r="AH311" s="292"/>
      <c r="AI311" s="307" t="s">
        <v>11</v>
      </c>
    </row>
    <row r="312" spans="1:35" x14ac:dyDescent="0.25">
      <c r="A312" s="293"/>
      <c r="B312" s="294"/>
      <c r="C312" s="291"/>
      <c r="D312" s="505"/>
      <c r="E312" s="506"/>
      <c r="F312" s="552"/>
      <c r="G312" s="292"/>
      <c r="H312" s="506"/>
      <c r="I312" s="552"/>
      <c r="J312" s="292"/>
      <c r="K312" s="506"/>
      <c r="L312" s="552"/>
      <c r="M312" s="292"/>
      <c r="N312" s="506"/>
      <c r="O312" s="552"/>
      <c r="P312" s="292"/>
      <c r="Q312" s="233"/>
      <c r="R312" s="292"/>
      <c r="S312" s="507"/>
      <c r="T312" s="506"/>
      <c r="U312" s="292"/>
      <c r="V312" s="292"/>
      <c r="W312" s="307"/>
      <c r="Z312" s="213"/>
      <c r="AA312" s="237"/>
      <c r="AB312" s="214"/>
      <c r="AD312" s="227"/>
      <c r="AE312" s="228"/>
      <c r="AF312" s="229"/>
      <c r="AG312" s="292"/>
      <c r="AH312" s="292"/>
      <c r="AI312" s="307"/>
    </row>
    <row r="313" spans="1:35" ht="15" x14ac:dyDescent="0.25">
      <c r="A313" s="304" t="s">
        <v>437</v>
      </c>
      <c r="B313" s="305"/>
      <c r="C313" s="291"/>
      <c r="D313" s="505"/>
      <c r="E313" s="506"/>
      <c r="F313" s="552"/>
      <c r="G313" s="292"/>
      <c r="H313" s="506"/>
      <c r="I313" s="552"/>
      <c r="J313" s="292"/>
      <c r="K313" s="506"/>
      <c r="L313" s="552"/>
      <c r="M313" s="292"/>
      <c r="N313" s="506"/>
      <c r="O313" s="552"/>
      <c r="P313" s="292"/>
      <c r="Q313" s="233"/>
      <c r="R313" s="292"/>
      <c r="S313" s="507"/>
      <c r="T313" s="506"/>
      <c r="U313" s="292"/>
      <c r="V313" s="292"/>
      <c r="W313" s="307"/>
      <c r="Z313" s="213"/>
      <c r="AA313" s="237"/>
      <c r="AB313" s="214"/>
      <c r="AD313" s="227"/>
      <c r="AE313" s="228"/>
      <c r="AF313" s="229"/>
      <c r="AG313" s="292"/>
      <c r="AH313" s="292"/>
      <c r="AI313" s="307"/>
    </row>
    <row r="314" spans="1:35" x14ac:dyDescent="0.25">
      <c r="A314" s="289" t="s">
        <v>438</v>
      </c>
      <c r="B314" s="299"/>
      <c r="C314" s="291">
        <v>54.85</v>
      </c>
      <c r="D314" s="232">
        <v>54.85</v>
      </c>
      <c r="E314" s="233">
        <f t="shared" ref="E314:E317" si="473">+(D314-C314)/C314</f>
        <v>0</v>
      </c>
      <c r="F314" s="253">
        <f t="shared" ref="F314:F317" si="474">D314</f>
        <v>54.85</v>
      </c>
      <c r="G314" s="235">
        <f t="shared" ref="G314:G317" si="475">F314</f>
        <v>54.85</v>
      </c>
      <c r="H314" s="233">
        <f t="shared" ref="H314:H317" si="476">+(G314-F314)/F314</f>
        <v>0</v>
      </c>
      <c r="I314" s="253">
        <f t="shared" ref="I314:I317" si="477">G314</f>
        <v>54.85</v>
      </c>
      <c r="J314" s="235">
        <f t="shared" ref="J314:J317" si="478">I314</f>
        <v>54.85</v>
      </c>
      <c r="K314" s="233">
        <f t="shared" ref="K314:K317" si="479">+(J314-I314)/I314</f>
        <v>0</v>
      </c>
      <c r="L314" s="253">
        <f t="shared" ref="L314:L317" si="480">J314</f>
        <v>54.85</v>
      </c>
      <c r="M314" s="235">
        <f t="shared" ref="M314:M317" si="481">L314</f>
        <v>54.85</v>
      </c>
      <c r="N314" s="233">
        <f t="shared" ref="N314:N317" si="482">+(M314-L314)/L314</f>
        <v>0</v>
      </c>
      <c r="O314" s="253">
        <f t="shared" ref="O314:O317" si="483">M314</f>
        <v>54.85</v>
      </c>
      <c r="P314" s="235">
        <f>O314</f>
        <v>54.85</v>
      </c>
      <c r="Q314" s="233">
        <f t="shared" si="463"/>
        <v>0</v>
      </c>
      <c r="R314" s="235">
        <f>P314</f>
        <v>54.85</v>
      </c>
      <c r="S314" s="236">
        <f>R314</f>
        <v>54.85</v>
      </c>
      <c r="T314" s="233">
        <f t="shared" ref="T314:T317" si="484">+(S314-R314)/R314</f>
        <v>0</v>
      </c>
      <c r="U314" s="254" t="s">
        <v>148</v>
      </c>
      <c r="V314" s="254"/>
      <c r="W314" s="307" t="s">
        <v>402</v>
      </c>
      <c r="Z314" s="213"/>
      <c r="AA314" s="237" t="str">
        <f>IF(Z314=0,"N/A",(Z314-R314)/R314)</f>
        <v>N/A</v>
      </c>
      <c r="AB314" s="214"/>
      <c r="AD314" s="227">
        <f t="shared" si="407"/>
        <v>54.85</v>
      </c>
      <c r="AE314" s="228">
        <f t="shared" si="408"/>
        <v>54.85</v>
      </c>
      <c r="AF314" s="229">
        <f t="shared" si="409"/>
        <v>0</v>
      </c>
      <c r="AG314" s="254" t="s">
        <v>148</v>
      </c>
      <c r="AH314" s="254"/>
      <c r="AI314" s="307" t="s">
        <v>402</v>
      </c>
    </row>
    <row r="315" spans="1:35" ht="28.5" x14ac:dyDescent="0.25">
      <c r="A315" s="289" t="s">
        <v>439</v>
      </c>
      <c r="B315" s="290"/>
      <c r="C315" s="291">
        <v>57.3</v>
      </c>
      <c r="D315" s="232">
        <v>57.3</v>
      </c>
      <c r="E315" s="233">
        <f t="shared" si="473"/>
        <v>0</v>
      </c>
      <c r="F315" s="253">
        <f t="shared" si="474"/>
        <v>57.3</v>
      </c>
      <c r="G315" s="235">
        <f t="shared" si="475"/>
        <v>57.3</v>
      </c>
      <c r="H315" s="233">
        <f t="shared" si="476"/>
        <v>0</v>
      </c>
      <c r="I315" s="253">
        <f t="shared" si="477"/>
        <v>57.3</v>
      </c>
      <c r="J315" s="235">
        <f t="shared" si="478"/>
        <v>57.3</v>
      </c>
      <c r="K315" s="233">
        <f t="shared" si="479"/>
        <v>0</v>
      </c>
      <c r="L315" s="253">
        <f t="shared" si="480"/>
        <v>57.3</v>
      </c>
      <c r="M315" s="235">
        <f t="shared" si="481"/>
        <v>57.3</v>
      </c>
      <c r="N315" s="233">
        <f t="shared" si="482"/>
        <v>0</v>
      </c>
      <c r="O315" s="253">
        <f t="shared" si="483"/>
        <v>57.3</v>
      </c>
      <c r="P315" s="235">
        <f>O315</f>
        <v>57.3</v>
      </c>
      <c r="Q315" s="233">
        <f t="shared" si="463"/>
        <v>0</v>
      </c>
      <c r="R315" s="235">
        <f>P315</f>
        <v>57.3</v>
      </c>
      <c r="S315" s="236">
        <f t="shared" ref="S315:S317" si="485">R315</f>
        <v>57.3</v>
      </c>
      <c r="T315" s="233">
        <f t="shared" si="484"/>
        <v>0</v>
      </c>
      <c r="U315" s="254" t="s">
        <v>148</v>
      </c>
      <c r="V315" s="254"/>
      <c r="W315" s="307" t="s">
        <v>402</v>
      </c>
      <c r="Z315" s="213"/>
      <c r="AA315" s="237" t="str">
        <f>IF(Z315=0,"N/A",(Z315-R315)/R315)</f>
        <v>N/A</v>
      </c>
      <c r="AB315" s="214"/>
      <c r="AD315" s="227">
        <f t="shared" si="407"/>
        <v>57.3</v>
      </c>
      <c r="AE315" s="228">
        <f t="shared" si="408"/>
        <v>57.3</v>
      </c>
      <c r="AF315" s="229">
        <f t="shared" si="409"/>
        <v>0</v>
      </c>
      <c r="AG315" s="254" t="s">
        <v>148</v>
      </c>
      <c r="AH315" s="254"/>
      <c r="AI315" s="307" t="s">
        <v>402</v>
      </c>
    </row>
    <row r="316" spans="1:35" ht="28.5" x14ac:dyDescent="0.25">
      <c r="A316" s="289" t="s">
        <v>440</v>
      </c>
      <c r="B316" s="290"/>
      <c r="C316" s="291">
        <v>58.6</v>
      </c>
      <c r="D316" s="232">
        <v>58.6</v>
      </c>
      <c r="E316" s="233">
        <f t="shared" si="473"/>
        <v>0</v>
      </c>
      <c r="F316" s="253">
        <f t="shared" si="474"/>
        <v>58.6</v>
      </c>
      <c r="G316" s="235">
        <f t="shared" si="475"/>
        <v>58.6</v>
      </c>
      <c r="H316" s="233">
        <f t="shared" si="476"/>
        <v>0</v>
      </c>
      <c r="I316" s="253">
        <f t="shared" si="477"/>
        <v>58.6</v>
      </c>
      <c r="J316" s="235">
        <f t="shared" si="478"/>
        <v>58.6</v>
      </c>
      <c r="K316" s="233">
        <f t="shared" si="479"/>
        <v>0</v>
      </c>
      <c r="L316" s="253">
        <f t="shared" si="480"/>
        <v>58.6</v>
      </c>
      <c r="M316" s="235">
        <f t="shared" si="481"/>
        <v>58.6</v>
      </c>
      <c r="N316" s="233">
        <f t="shared" si="482"/>
        <v>0</v>
      </c>
      <c r="O316" s="253">
        <f t="shared" si="483"/>
        <v>58.6</v>
      </c>
      <c r="P316" s="235">
        <f>O316</f>
        <v>58.6</v>
      </c>
      <c r="Q316" s="233">
        <f t="shared" si="463"/>
        <v>0</v>
      </c>
      <c r="R316" s="235">
        <f>P316</f>
        <v>58.6</v>
      </c>
      <c r="S316" s="236">
        <f t="shared" si="485"/>
        <v>58.6</v>
      </c>
      <c r="T316" s="233">
        <f t="shared" si="484"/>
        <v>0</v>
      </c>
      <c r="U316" s="254" t="s">
        <v>148</v>
      </c>
      <c r="V316" s="254"/>
      <c r="W316" s="307" t="s">
        <v>402</v>
      </c>
      <c r="Z316" s="213"/>
      <c r="AA316" s="237" t="str">
        <f>IF(Z316=0,"N/A",(Z316-R316)/R316)</f>
        <v>N/A</v>
      </c>
      <c r="AB316" s="214"/>
      <c r="AD316" s="227">
        <f t="shared" si="407"/>
        <v>58.6</v>
      </c>
      <c r="AE316" s="228">
        <f t="shared" si="408"/>
        <v>58.6</v>
      </c>
      <c r="AF316" s="229">
        <f t="shared" si="409"/>
        <v>0</v>
      </c>
      <c r="AG316" s="254" t="s">
        <v>148</v>
      </c>
      <c r="AH316" s="254"/>
      <c r="AI316" s="307" t="s">
        <v>402</v>
      </c>
    </row>
    <row r="317" spans="1:35" ht="15" thickBot="1" x14ac:dyDescent="0.3">
      <c r="A317" s="310" t="s">
        <v>441</v>
      </c>
      <c r="B317" s="311"/>
      <c r="C317" s="312">
        <v>10</v>
      </c>
      <c r="D317" s="261">
        <v>10</v>
      </c>
      <c r="E317" s="262">
        <f t="shared" si="473"/>
        <v>0</v>
      </c>
      <c r="F317" s="263">
        <f t="shared" si="474"/>
        <v>10</v>
      </c>
      <c r="G317" s="264">
        <f t="shared" si="475"/>
        <v>10</v>
      </c>
      <c r="H317" s="262">
        <f t="shared" si="476"/>
        <v>0</v>
      </c>
      <c r="I317" s="263">
        <f t="shared" si="477"/>
        <v>10</v>
      </c>
      <c r="J317" s="264">
        <f t="shared" si="478"/>
        <v>10</v>
      </c>
      <c r="K317" s="262">
        <f t="shared" si="479"/>
        <v>0</v>
      </c>
      <c r="L317" s="263">
        <f t="shared" si="480"/>
        <v>10</v>
      </c>
      <c r="M317" s="264">
        <f t="shared" si="481"/>
        <v>10</v>
      </c>
      <c r="N317" s="262">
        <f t="shared" si="482"/>
        <v>0</v>
      </c>
      <c r="O317" s="263">
        <f t="shared" si="483"/>
        <v>10</v>
      </c>
      <c r="P317" s="264">
        <f>O317</f>
        <v>10</v>
      </c>
      <c r="Q317" s="233">
        <f t="shared" si="463"/>
        <v>0</v>
      </c>
      <c r="R317" s="264">
        <f>P317</f>
        <v>10</v>
      </c>
      <c r="S317" s="236">
        <f t="shared" si="485"/>
        <v>10</v>
      </c>
      <c r="T317" s="233">
        <f t="shared" si="484"/>
        <v>0</v>
      </c>
      <c r="U317" s="266" t="s">
        <v>148</v>
      </c>
      <c r="V317" s="266"/>
      <c r="W317" s="492" t="s">
        <v>402</v>
      </c>
      <c r="Z317" s="315"/>
      <c r="AA317" s="316" t="str">
        <f>IF(Z317=0,"N/A",(Z317-R317)/R317)</f>
        <v>N/A</v>
      </c>
      <c r="AB317" s="317"/>
      <c r="AD317" s="318">
        <f t="shared" si="407"/>
        <v>10</v>
      </c>
      <c r="AE317" s="319">
        <f t="shared" si="408"/>
        <v>10</v>
      </c>
      <c r="AF317" s="320">
        <f t="shared" si="409"/>
        <v>0</v>
      </c>
      <c r="AG317" s="266" t="s">
        <v>148</v>
      </c>
      <c r="AH317" s="266"/>
      <c r="AI317" s="492" t="s">
        <v>402</v>
      </c>
    </row>
    <row r="318" spans="1:35" ht="15" thickBot="1" x14ac:dyDescent="0.3">
      <c r="A318" s="588"/>
      <c r="B318" s="589"/>
      <c r="C318" s="590"/>
      <c r="D318" s="591"/>
      <c r="E318" s="592"/>
      <c r="F318" s="593"/>
      <c r="G318" s="594"/>
      <c r="H318" s="592"/>
      <c r="I318" s="593"/>
      <c r="J318" s="594"/>
      <c r="K318" s="592"/>
      <c r="L318" s="593"/>
      <c r="M318" s="594"/>
      <c r="N318" s="592"/>
      <c r="O318" s="593"/>
      <c r="P318" s="594"/>
      <c r="Q318" s="594"/>
      <c r="R318" s="594"/>
      <c r="S318" s="595"/>
      <c r="T318" s="592"/>
      <c r="U318" s="596"/>
      <c r="V318" s="596"/>
      <c r="W318" s="597"/>
      <c r="AA318" s="237"/>
      <c r="AD318" s="185"/>
      <c r="AG318" s="596"/>
      <c r="AH318" s="596"/>
      <c r="AI318" s="597"/>
    </row>
    <row r="319" spans="1:35" s="606" customFormat="1" ht="75" x14ac:dyDescent="0.25">
      <c r="A319" s="598" t="s">
        <v>442</v>
      </c>
      <c r="B319" s="599"/>
      <c r="C319" s="600" t="s">
        <v>61</v>
      </c>
      <c r="D319" s="600" t="s">
        <v>62</v>
      </c>
      <c r="E319" s="601" t="s">
        <v>42</v>
      </c>
      <c r="F319" s="602" t="s">
        <v>63</v>
      </c>
      <c r="G319" s="602" t="s">
        <v>64</v>
      </c>
      <c r="H319" s="602" t="s">
        <v>4</v>
      </c>
      <c r="I319" s="602" t="s">
        <v>65</v>
      </c>
      <c r="J319" s="602" t="s">
        <v>66</v>
      </c>
      <c r="K319" s="602" t="s">
        <v>4</v>
      </c>
      <c r="L319" s="602" t="s">
        <v>67</v>
      </c>
      <c r="M319" s="602" t="s">
        <v>68</v>
      </c>
      <c r="N319" s="602" t="s">
        <v>4</v>
      </c>
      <c r="O319" s="602" t="s">
        <v>69</v>
      </c>
      <c r="P319" s="603" t="s">
        <v>443</v>
      </c>
      <c r="Q319" s="603" t="s">
        <v>4</v>
      </c>
      <c r="R319" s="603" t="s">
        <v>444</v>
      </c>
      <c r="S319" s="604" t="s">
        <v>72</v>
      </c>
      <c r="T319" s="603" t="s">
        <v>445</v>
      </c>
      <c r="U319" s="602" t="s">
        <v>73</v>
      </c>
      <c r="V319" s="602" t="s">
        <v>6</v>
      </c>
      <c r="W319" s="605" t="s">
        <v>7</v>
      </c>
      <c r="Z319" s="286"/>
      <c r="AA319" s="287"/>
      <c r="AB319" s="288"/>
      <c r="AD319" s="202" t="s">
        <v>71</v>
      </c>
      <c r="AE319" s="203" t="s">
        <v>72</v>
      </c>
      <c r="AF319" s="204" t="s">
        <v>4</v>
      </c>
      <c r="AG319" s="202" t="s">
        <v>73</v>
      </c>
      <c r="AH319" s="202" t="s">
        <v>6</v>
      </c>
      <c r="AI319" s="205" t="s">
        <v>7</v>
      </c>
    </row>
    <row r="320" spans="1:35" s="606" customFormat="1" ht="27" customHeight="1" x14ac:dyDescent="0.25">
      <c r="A320" s="417" t="s">
        <v>446</v>
      </c>
      <c r="B320" s="373"/>
      <c r="C320" s="564"/>
      <c r="D320" s="564"/>
      <c r="E320" s="564"/>
      <c r="F320" s="564"/>
      <c r="G320" s="564"/>
      <c r="H320" s="564"/>
      <c r="I320" s="564"/>
      <c r="J320" s="564"/>
      <c r="K320" s="564"/>
      <c r="L320" s="564"/>
      <c r="M320" s="564"/>
      <c r="N320" s="564"/>
      <c r="O320" s="564"/>
      <c r="P320" s="564"/>
      <c r="Q320" s="564"/>
      <c r="R320" s="564"/>
      <c r="S320" s="661"/>
      <c r="T320" s="564"/>
      <c r="U320" s="564"/>
      <c r="V320" s="564"/>
      <c r="W320" s="564"/>
      <c r="Z320" s="636"/>
      <c r="AA320" s="237"/>
      <c r="AB320" s="615"/>
      <c r="AD320" s="227"/>
      <c r="AE320" s="228"/>
      <c r="AF320" s="229"/>
      <c r="AG320" s="564"/>
      <c r="AH320" s="564"/>
      <c r="AI320" s="564"/>
    </row>
    <row r="321" spans="1:35" s="606" customFormat="1" ht="14.1" customHeight="1" x14ac:dyDescent="0.25">
      <c r="A321" s="417" t="s">
        <v>447</v>
      </c>
      <c r="B321" s="305"/>
      <c r="C321" s="564"/>
      <c r="D321" s="564"/>
      <c r="E321" s="564"/>
      <c r="F321" s="564"/>
      <c r="G321" s="564"/>
      <c r="H321" s="564"/>
      <c r="I321" s="564"/>
      <c r="J321" s="564"/>
      <c r="K321" s="564"/>
      <c r="L321" s="564"/>
      <c r="M321" s="564"/>
      <c r="N321" s="564"/>
      <c r="O321" s="564"/>
      <c r="P321" s="564"/>
      <c r="Q321" s="564"/>
      <c r="R321" s="564"/>
      <c r="S321" s="661"/>
      <c r="T321" s="564"/>
      <c r="U321" s="564"/>
      <c r="V321" s="564"/>
      <c r="W321" s="564"/>
      <c r="Z321" s="636"/>
      <c r="AA321" s="237"/>
      <c r="AB321" s="615"/>
      <c r="AD321" s="227"/>
      <c r="AE321" s="228"/>
      <c r="AF321" s="229"/>
      <c r="AG321" s="564"/>
      <c r="AH321" s="564"/>
      <c r="AI321" s="564"/>
    </row>
    <row r="322" spans="1:35" s="606" customFormat="1" ht="28.5" customHeight="1" x14ac:dyDescent="0.25">
      <c r="A322" s="416" t="s">
        <v>448</v>
      </c>
      <c r="B322" s="299"/>
      <c r="C322" s="291">
        <v>259</v>
      </c>
      <c r="D322" s="291">
        <v>263</v>
      </c>
      <c r="E322" s="920">
        <f>+(D322-C322)/C322</f>
        <v>1.5444015444015444E-2</v>
      </c>
      <c r="F322" s="253">
        <f>D322</f>
        <v>263</v>
      </c>
      <c r="G322" s="552">
        <v>267.33</v>
      </c>
      <c r="H322" s="920">
        <f>+(G322-F322)/F322</f>
        <v>1.6463878326996136E-2</v>
      </c>
      <c r="I322" s="253">
        <f>G322</f>
        <v>267.33</v>
      </c>
      <c r="J322" s="552">
        <v>270.87</v>
      </c>
      <c r="K322" s="920">
        <f>+(J322-I322)/I322</f>
        <v>1.3242060374817718E-2</v>
      </c>
      <c r="L322" s="253">
        <f>J322</f>
        <v>270.87</v>
      </c>
      <c r="M322" s="552">
        <v>283.2</v>
      </c>
      <c r="N322" s="920">
        <f>+(M322-L322)/L322</f>
        <v>4.5519991139661035E-2</v>
      </c>
      <c r="O322" s="253">
        <f>M322</f>
        <v>283.2</v>
      </c>
      <c r="P322" s="556">
        <v>305.86</v>
      </c>
      <c r="Q322" s="920">
        <f>+(P322-O322)/O322</f>
        <v>8.0014124293785405E-2</v>
      </c>
      <c r="R322" s="556">
        <v>352</v>
      </c>
      <c r="S322" s="617">
        <f>ROUNDUP(R322*1.1,1)</f>
        <v>387.2</v>
      </c>
      <c r="T322" s="920">
        <f>+(S322-R322)/R322</f>
        <v>9.9999999999999964E-2</v>
      </c>
      <c r="U322" s="254" t="s">
        <v>98</v>
      </c>
      <c r="V322" s="254" t="s">
        <v>221</v>
      </c>
      <c r="W322" s="254" t="s">
        <v>11</v>
      </c>
      <c r="Z322" s="614">
        <v>543.4</v>
      </c>
      <c r="AA322" s="237">
        <f>IF(Z322=0,"N/A",(Z322-R322)/R322)</f>
        <v>0.54374999999999996</v>
      </c>
      <c r="AB322" s="615"/>
      <c r="AD322" s="227">
        <f t="shared" ref="AD322:AD381" si="486">R322</f>
        <v>352</v>
      </c>
      <c r="AE322" s="228">
        <f t="shared" ref="AE322:AE381" si="487">IF(Z322=0,S322,Z322)</f>
        <v>543.4</v>
      </c>
      <c r="AF322" s="229">
        <f t="shared" ref="AF322:AF381" si="488">IF(AA322="N/A",T322,AA322)</f>
        <v>0.54374999999999996</v>
      </c>
      <c r="AG322" s="254" t="s">
        <v>98</v>
      </c>
      <c r="AH322" s="254" t="s">
        <v>221</v>
      </c>
      <c r="AI322" s="254" t="s">
        <v>11</v>
      </c>
    </row>
    <row r="323" spans="1:35" s="606" customFormat="1" ht="14.1" customHeight="1" x14ac:dyDescent="0.25">
      <c r="A323" s="416" t="s">
        <v>449</v>
      </c>
      <c r="B323" s="299"/>
      <c r="C323" s="291">
        <v>347</v>
      </c>
      <c r="D323" s="291">
        <v>354</v>
      </c>
      <c r="E323" s="920">
        <f>+(D323-C323)/C323</f>
        <v>2.0172910662824207E-2</v>
      </c>
      <c r="F323" s="253">
        <f>D323</f>
        <v>354</v>
      </c>
      <c r="G323" s="552">
        <v>362.19</v>
      </c>
      <c r="H323" s="920">
        <f>+(G323-F323)/F323</f>
        <v>2.3135593220338976E-2</v>
      </c>
      <c r="I323" s="253">
        <f>G323</f>
        <v>362.19</v>
      </c>
      <c r="J323" s="552">
        <v>368.43</v>
      </c>
      <c r="K323" s="920">
        <f>+(J323-I323)/I323</f>
        <v>1.7228526464010626E-2</v>
      </c>
      <c r="L323" s="253">
        <f>J323</f>
        <v>368.43</v>
      </c>
      <c r="M323" s="552">
        <v>386.91</v>
      </c>
      <c r="N323" s="920">
        <f>+(M323-L323)/L323</f>
        <v>5.0158781858154922E-2</v>
      </c>
      <c r="O323" s="253">
        <f>M323</f>
        <v>386.91</v>
      </c>
      <c r="P323" s="556">
        <v>417.86</v>
      </c>
      <c r="Q323" s="920">
        <f>+(P323-O323)/O323</f>
        <v>7.9992763174898521E-2</v>
      </c>
      <c r="R323" s="556">
        <v>480.75</v>
      </c>
      <c r="S323" s="617">
        <f>ROUNDUP(R323*1.1,1)</f>
        <v>528.9</v>
      </c>
      <c r="T323" s="920">
        <f>+(S323-R323)/R323</f>
        <v>0.10015600624024956</v>
      </c>
      <c r="U323" s="254" t="s">
        <v>98</v>
      </c>
      <c r="V323" s="254" t="s">
        <v>221</v>
      </c>
      <c r="W323" s="254" t="s">
        <v>11</v>
      </c>
      <c r="Z323" s="614">
        <v>585</v>
      </c>
      <c r="AA323" s="237">
        <f>IF(Z323=0,"N/A",(Z323-R323)/R323)</f>
        <v>0.21684867394695787</v>
      </c>
      <c r="AB323" s="615"/>
      <c r="AD323" s="227">
        <f t="shared" si="486"/>
        <v>480.75</v>
      </c>
      <c r="AE323" s="228">
        <f t="shared" si="487"/>
        <v>585</v>
      </c>
      <c r="AF323" s="229">
        <f t="shared" si="488"/>
        <v>0.21684867394695787</v>
      </c>
      <c r="AG323" s="254" t="s">
        <v>98</v>
      </c>
      <c r="AH323" s="254" t="s">
        <v>221</v>
      </c>
      <c r="AI323" s="254" t="s">
        <v>11</v>
      </c>
    </row>
    <row r="324" spans="1:35" s="606" customFormat="1" ht="14.1" customHeight="1" x14ac:dyDescent="0.25">
      <c r="A324" s="416" t="s">
        <v>450</v>
      </c>
      <c r="B324" s="299"/>
      <c r="C324" s="291">
        <v>678</v>
      </c>
      <c r="D324" s="291">
        <v>690</v>
      </c>
      <c r="E324" s="920">
        <f>+(D324-C324)/C324</f>
        <v>1.7699115044247787E-2</v>
      </c>
      <c r="F324" s="253">
        <f>D324</f>
        <v>690</v>
      </c>
      <c r="G324" s="552">
        <v>701.7</v>
      </c>
      <c r="H324" s="920">
        <f>+(G324-F324)/F324</f>
        <v>1.6956521739130502E-2</v>
      </c>
      <c r="I324" s="253">
        <f>G324</f>
        <v>701.7</v>
      </c>
      <c r="J324" s="552">
        <v>711.27</v>
      </c>
      <c r="K324" s="920">
        <f>+(J324-I324)/I324</f>
        <v>1.363830696878999E-2</v>
      </c>
      <c r="L324" s="253">
        <f>J324</f>
        <v>711.27</v>
      </c>
      <c r="M324" s="552">
        <v>743.99</v>
      </c>
      <c r="N324" s="920">
        <f>+(M324-L324)/L324</f>
        <v>4.6002221378660745E-2</v>
      </c>
      <c r="O324" s="253">
        <f>M324</f>
        <v>743.99</v>
      </c>
      <c r="P324" s="556">
        <v>803.51</v>
      </c>
      <c r="Q324" s="920">
        <f>+(P324-O324)/O324</f>
        <v>8.0001075283269912E-2</v>
      </c>
      <c r="R324" s="556">
        <v>924.25</v>
      </c>
      <c r="S324" s="617">
        <f>ROUNDUP(R324*1.1,1)</f>
        <v>1016.7</v>
      </c>
      <c r="T324" s="920">
        <f>+(S324-R324)/R324</f>
        <v>0.10002704895861514</v>
      </c>
      <c r="U324" s="254" t="s">
        <v>98</v>
      </c>
      <c r="V324" s="254" t="s">
        <v>221</v>
      </c>
      <c r="W324" s="254" t="s">
        <v>11</v>
      </c>
      <c r="Z324" s="614">
        <v>975</v>
      </c>
      <c r="AA324" s="237">
        <f>IF(Z324=0,"N/A",(Z324-R324)/R324)</f>
        <v>5.4909385988639439E-2</v>
      </c>
      <c r="AB324" s="615"/>
      <c r="AD324" s="227">
        <f t="shared" si="486"/>
        <v>924.25</v>
      </c>
      <c r="AE324" s="228">
        <f t="shared" si="487"/>
        <v>975</v>
      </c>
      <c r="AF324" s="229">
        <f t="shared" si="488"/>
        <v>5.4909385988639439E-2</v>
      </c>
      <c r="AG324" s="254" t="s">
        <v>98</v>
      </c>
      <c r="AH324" s="254" t="s">
        <v>221</v>
      </c>
      <c r="AI324" s="254" t="s">
        <v>11</v>
      </c>
    </row>
    <row r="325" spans="1:35" s="606" customFormat="1" ht="14.1" customHeight="1" x14ac:dyDescent="0.25">
      <c r="A325" s="416" t="s">
        <v>451</v>
      </c>
      <c r="B325" s="299"/>
      <c r="C325" s="291">
        <v>901</v>
      </c>
      <c r="D325" s="291">
        <v>920</v>
      </c>
      <c r="E325" s="920">
        <f>+(D325-C325)/C325</f>
        <v>2.1087680355160933E-2</v>
      </c>
      <c r="F325" s="253">
        <f>D325</f>
        <v>920</v>
      </c>
      <c r="G325" s="552">
        <v>939.56</v>
      </c>
      <c r="H325" s="920">
        <f>+(G325-F325)/F325</f>
        <v>2.1260869565217333E-2</v>
      </c>
      <c r="I325" s="253">
        <f>G325</f>
        <v>939.56</v>
      </c>
      <c r="J325" s="552">
        <v>955.16</v>
      </c>
      <c r="K325" s="920">
        <f>+(J325-I325)/I325</f>
        <v>1.6603516539656887E-2</v>
      </c>
      <c r="L325" s="253">
        <f>J325</f>
        <v>955.16</v>
      </c>
      <c r="M325" s="552">
        <v>1002.38</v>
      </c>
      <c r="N325" s="920">
        <f>+(M325-L325)/L325</f>
        <v>4.9436743582227091E-2</v>
      </c>
      <c r="O325" s="253">
        <f>M325</f>
        <v>1002.38</v>
      </c>
      <c r="P325" s="556">
        <v>1082.57</v>
      </c>
      <c r="Q325" s="920">
        <f>+(P325-O325)/O325</f>
        <v>7.9999600949739555E-2</v>
      </c>
      <c r="R325" s="556">
        <v>1245</v>
      </c>
      <c r="S325" s="617">
        <f>ROUNDUP(R325*1.1,1)</f>
        <v>1369.5</v>
      </c>
      <c r="T325" s="920">
        <f>+(S325-R325)/R325</f>
        <v>0.1</v>
      </c>
      <c r="U325" s="254" t="s">
        <v>98</v>
      </c>
      <c r="V325" s="254" t="s">
        <v>221</v>
      </c>
      <c r="W325" s="254" t="s">
        <v>11</v>
      </c>
      <c r="Z325" s="614">
        <v>1313</v>
      </c>
      <c r="AA325" s="237">
        <f>IF(Z325=0,"N/A",(Z325-R325)/R325)</f>
        <v>5.4618473895582331E-2</v>
      </c>
      <c r="AB325" s="615"/>
      <c r="AD325" s="227">
        <f t="shared" si="486"/>
        <v>1245</v>
      </c>
      <c r="AE325" s="228">
        <f t="shared" si="487"/>
        <v>1313</v>
      </c>
      <c r="AF325" s="229">
        <f t="shared" si="488"/>
        <v>5.4618473895582331E-2</v>
      </c>
      <c r="AG325" s="254" t="s">
        <v>98</v>
      </c>
      <c r="AH325" s="254" t="s">
        <v>221</v>
      </c>
      <c r="AI325" s="254" t="s">
        <v>11</v>
      </c>
    </row>
    <row r="326" spans="1:35" s="606" customFormat="1" ht="14.1" customHeight="1" x14ac:dyDescent="0.25">
      <c r="A326" s="416" t="s">
        <v>452</v>
      </c>
      <c r="B326" s="299"/>
      <c r="C326" s="291">
        <v>86</v>
      </c>
      <c r="D326" s="291">
        <v>87</v>
      </c>
      <c r="E326" s="920">
        <f>+(D326-C326)/C326</f>
        <v>1.1627906976744186E-2</v>
      </c>
      <c r="F326" s="253">
        <f>D326</f>
        <v>87</v>
      </c>
      <c r="G326" s="552">
        <v>88.26</v>
      </c>
      <c r="H326" s="920">
        <f>+(G326-F326)/F326</f>
        <v>1.4482758620689713E-2</v>
      </c>
      <c r="I326" s="253">
        <f>G326</f>
        <v>88.26</v>
      </c>
      <c r="J326" s="552">
        <v>89.3</v>
      </c>
      <c r="K326" s="920">
        <f>+(J326-I326)/I326</f>
        <v>1.1783367323815908E-2</v>
      </c>
      <c r="L326" s="253">
        <f>J326</f>
        <v>89.3</v>
      </c>
      <c r="M326" s="552">
        <v>93.22</v>
      </c>
      <c r="N326" s="920">
        <f>+(M326-L326)/L326</f>
        <v>4.3896976483762618E-2</v>
      </c>
      <c r="O326" s="253">
        <f>M326</f>
        <v>93.22</v>
      </c>
      <c r="P326" s="556">
        <v>100.68</v>
      </c>
      <c r="Q326" s="920">
        <f>+(P326-O326)/O326</f>
        <v>8.0025745548165717E-2</v>
      </c>
      <c r="R326" s="556">
        <v>116</v>
      </c>
      <c r="S326" s="617">
        <f>ROUNDUP(R326*1.1,1)</f>
        <v>127.6</v>
      </c>
      <c r="T326" s="920">
        <f>+(S326-R326)/R326</f>
        <v>9.999999999999995E-2</v>
      </c>
      <c r="U326" s="254" t="s">
        <v>98</v>
      </c>
      <c r="V326" s="254"/>
      <c r="W326" s="254" t="s">
        <v>11</v>
      </c>
      <c r="Z326" s="614">
        <v>130.75</v>
      </c>
      <c r="AA326" s="237">
        <f>IF(Z326=0,"N/A",(Z326-R326)/R326)</f>
        <v>0.12715517241379309</v>
      </c>
      <c r="AB326" s="615"/>
      <c r="AD326" s="227">
        <f t="shared" si="486"/>
        <v>116</v>
      </c>
      <c r="AE326" s="228">
        <f t="shared" si="487"/>
        <v>130.75</v>
      </c>
      <c r="AF326" s="229">
        <f t="shared" si="488"/>
        <v>0.12715517241379309</v>
      </c>
      <c r="AG326" s="254" t="s">
        <v>98</v>
      </c>
      <c r="AH326" s="254"/>
      <c r="AI326" s="254" t="s">
        <v>11</v>
      </c>
    </row>
    <row r="327" spans="1:35" s="606" customFormat="1" ht="34.5" customHeight="1" x14ac:dyDescent="0.25">
      <c r="A327" s="607" t="s">
        <v>453</v>
      </c>
      <c r="B327" s="608"/>
      <c r="C327" s="609"/>
      <c r="D327" s="609"/>
      <c r="E327" s="609"/>
      <c r="F327" s="609"/>
      <c r="G327" s="609"/>
      <c r="H327" s="609"/>
      <c r="I327" s="609"/>
      <c r="J327" s="609"/>
      <c r="K327" s="609"/>
      <c r="L327" s="609"/>
      <c r="M327" s="609"/>
      <c r="N327" s="609"/>
      <c r="O327" s="609"/>
      <c r="P327" s="609"/>
      <c r="Q327" s="920"/>
      <c r="R327" s="609"/>
      <c r="S327" s="610"/>
      <c r="T327" s="609"/>
      <c r="U327" s="609"/>
      <c r="V327" s="609"/>
      <c r="W327" s="609"/>
      <c r="Z327" s="614"/>
      <c r="AA327" s="237"/>
      <c r="AB327" s="615"/>
      <c r="AD327" s="227"/>
      <c r="AE327" s="228"/>
      <c r="AF327" s="229"/>
      <c r="AG327" s="609"/>
      <c r="AH327" s="609"/>
      <c r="AI327" s="609"/>
    </row>
    <row r="328" spans="1:35" s="606" customFormat="1" x14ac:dyDescent="0.25">
      <c r="A328" s="275"/>
      <c r="B328" s="585"/>
      <c r="C328" s="586"/>
      <c r="D328" s="176"/>
      <c r="E328" s="177"/>
      <c r="F328" s="611"/>
      <c r="G328" s="179"/>
      <c r="H328" s="177"/>
      <c r="I328" s="611"/>
      <c r="J328" s="179"/>
      <c r="K328" s="177"/>
      <c r="L328" s="611"/>
      <c r="M328" s="179"/>
      <c r="N328" s="177"/>
      <c r="O328" s="611"/>
      <c r="P328" s="612"/>
      <c r="Q328" s="233"/>
      <c r="R328" s="612"/>
      <c r="S328" s="613"/>
      <c r="T328" s="177"/>
      <c r="U328" s="179"/>
      <c r="V328" s="179"/>
      <c r="W328" s="179"/>
      <c r="Z328" s="614"/>
      <c r="AA328" s="237"/>
      <c r="AB328" s="615"/>
      <c r="AD328" s="227"/>
      <c r="AE328" s="228"/>
      <c r="AF328" s="229"/>
      <c r="AG328" s="179"/>
      <c r="AH328" s="179"/>
      <c r="AI328" s="179"/>
    </row>
    <row r="329" spans="1:35" s="606" customFormat="1" ht="42" customHeight="1" x14ac:dyDescent="0.25">
      <c r="A329" s="417" t="s">
        <v>454</v>
      </c>
      <c r="B329" s="373"/>
      <c r="C329" s="566"/>
      <c r="D329" s="566"/>
      <c r="E329" s="566"/>
      <c r="F329" s="566"/>
      <c r="G329" s="566"/>
      <c r="H329" s="566"/>
      <c r="I329" s="566"/>
      <c r="J329" s="566"/>
      <c r="K329" s="566"/>
      <c r="L329" s="566"/>
      <c r="M329" s="566"/>
      <c r="N329" s="566"/>
      <c r="O329" s="566"/>
      <c r="P329" s="566"/>
      <c r="Q329" s="233"/>
      <c r="R329" s="566"/>
      <c r="S329" s="616"/>
      <c r="T329" s="566"/>
      <c r="U329" s="566"/>
      <c r="V329" s="566"/>
      <c r="W329" s="566"/>
      <c r="Z329" s="614"/>
      <c r="AA329" s="237"/>
      <c r="AB329" s="615"/>
      <c r="AD329" s="227"/>
      <c r="AE329" s="228"/>
      <c r="AF329" s="229"/>
      <c r="AG329" s="566"/>
      <c r="AH329" s="566"/>
      <c r="AI329" s="566"/>
    </row>
    <row r="330" spans="1:35" s="606" customFormat="1" ht="15" x14ac:dyDescent="0.25">
      <c r="A330" s="417" t="s">
        <v>447</v>
      </c>
      <c r="B330" s="373"/>
      <c r="C330" s="291"/>
      <c r="D330" s="505"/>
      <c r="E330" s="506"/>
      <c r="F330" s="552"/>
      <c r="G330" s="292"/>
      <c r="H330" s="506"/>
      <c r="I330" s="552"/>
      <c r="J330" s="292"/>
      <c r="K330" s="506"/>
      <c r="L330" s="552"/>
      <c r="M330" s="292"/>
      <c r="N330" s="506"/>
      <c r="O330" s="552"/>
      <c r="P330" s="556"/>
      <c r="Q330" s="233"/>
      <c r="R330" s="556"/>
      <c r="S330" s="617"/>
      <c r="T330" s="506"/>
      <c r="U330" s="292"/>
      <c r="V330" s="292"/>
      <c r="W330" s="292"/>
      <c r="Z330" s="614"/>
      <c r="AA330" s="237"/>
      <c r="AB330" s="615"/>
      <c r="AD330" s="227"/>
      <c r="AE330" s="228"/>
      <c r="AF330" s="229"/>
      <c r="AG330" s="292"/>
      <c r="AH330" s="292"/>
      <c r="AI330" s="292"/>
    </row>
    <row r="331" spans="1:35" s="606" customFormat="1" x14ac:dyDescent="0.25">
      <c r="A331" s="416" t="s">
        <v>448</v>
      </c>
      <c r="B331" s="299"/>
      <c r="C331" s="291">
        <v>199</v>
      </c>
      <c r="D331" s="232">
        <v>205</v>
      </c>
      <c r="E331" s="233">
        <f t="shared" ref="E331:E334" si="489">+(D331-C331)/C331</f>
        <v>3.015075376884422E-2</v>
      </c>
      <c r="F331" s="377" t="s">
        <v>39</v>
      </c>
      <c r="G331" s="235">
        <v>176.07</v>
      </c>
      <c r="H331" s="233"/>
      <c r="I331" s="253">
        <f t="shared" ref="I331:I335" si="490">G331</f>
        <v>176.07</v>
      </c>
      <c r="J331" s="235">
        <v>176.33</v>
      </c>
      <c r="K331" s="233">
        <f t="shared" ref="K331:K335" si="491">+(J331-I331)/I331</f>
        <v>1.4766854092123549E-3</v>
      </c>
      <c r="L331" s="253">
        <f t="shared" ref="L331:L335" si="492">J331</f>
        <v>176.33</v>
      </c>
      <c r="M331" s="235">
        <v>181.3</v>
      </c>
      <c r="N331" s="233">
        <f t="shared" ref="N331:N335" si="493">+(M331-L331)/L331</f>
        <v>2.8185788011115515E-2</v>
      </c>
      <c r="O331" s="253">
        <f t="shared" ref="O331:O335" si="494">M331</f>
        <v>181.3</v>
      </c>
      <c r="P331" s="483">
        <v>195.804</v>
      </c>
      <c r="Q331" s="233">
        <f t="shared" ref="Q331:Q336" si="495">+(P331-O331)/O331</f>
        <v>7.9999999999999946E-2</v>
      </c>
      <c r="R331" s="483">
        <v>225.25</v>
      </c>
      <c r="S331" s="618">
        <f t="shared" ref="S331:S336" si="496">ROUNDUP(R331*1.1,1)</f>
        <v>247.79999999999998</v>
      </c>
      <c r="T331" s="233">
        <f t="shared" ref="T331:T336" si="497">+(S331-R331)/R331</f>
        <v>0.10011098779134288</v>
      </c>
      <c r="U331" s="254" t="s">
        <v>98</v>
      </c>
      <c r="V331" s="254" t="s">
        <v>221</v>
      </c>
      <c r="W331" s="254" t="s">
        <v>11</v>
      </c>
      <c r="Z331" s="921">
        <v>403</v>
      </c>
      <c r="AA331" s="237">
        <f t="shared" ref="AA331:AA336" si="498">IF(Z331=0,"N/A",(Z331-R331)/R331)</f>
        <v>0.78912319644839068</v>
      </c>
      <c r="AB331" s="615"/>
      <c r="AD331" s="227">
        <f t="shared" si="486"/>
        <v>225.25</v>
      </c>
      <c r="AE331" s="228">
        <f t="shared" si="487"/>
        <v>403</v>
      </c>
      <c r="AF331" s="229">
        <f t="shared" si="488"/>
        <v>0.78912319644839068</v>
      </c>
      <c r="AG331" s="254" t="s">
        <v>98</v>
      </c>
      <c r="AH331" s="254" t="s">
        <v>221</v>
      </c>
      <c r="AI331" s="254" t="s">
        <v>11</v>
      </c>
    </row>
    <row r="332" spans="1:35" s="606" customFormat="1" x14ac:dyDescent="0.25">
      <c r="A332" s="416" t="s">
        <v>449</v>
      </c>
      <c r="B332" s="299"/>
      <c r="C332" s="291">
        <v>242</v>
      </c>
      <c r="D332" s="232">
        <v>253</v>
      </c>
      <c r="E332" s="233">
        <f t="shared" si="489"/>
        <v>4.5454545454545456E-2</v>
      </c>
      <c r="F332" s="377" t="s">
        <v>39</v>
      </c>
      <c r="G332" s="235">
        <v>200.47</v>
      </c>
      <c r="H332" s="233"/>
      <c r="I332" s="253">
        <f t="shared" si="490"/>
        <v>200.47</v>
      </c>
      <c r="J332" s="235">
        <v>200.91</v>
      </c>
      <c r="K332" s="233">
        <f t="shared" si="491"/>
        <v>2.1948421210156019E-3</v>
      </c>
      <c r="L332" s="253">
        <f t="shared" si="492"/>
        <v>200.91</v>
      </c>
      <c r="M332" s="235">
        <v>206.4</v>
      </c>
      <c r="N332" s="233">
        <f t="shared" si="493"/>
        <v>2.7325668209646155E-2</v>
      </c>
      <c r="O332" s="253">
        <f t="shared" si="494"/>
        <v>206.4</v>
      </c>
      <c r="P332" s="483">
        <v>222.91200000000001</v>
      </c>
      <c r="Q332" s="233">
        <f t="shared" si="495"/>
        <v>0.08</v>
      </c>
      <c r="R332" s="483">
        <v>256.5</v>
      </c>
      <c r="S332" s="618">
        <f t="shared" si="496"/>
        <v>282.20000000000005</v>
      </c>
      <c r="T332" s="233">
        <f t="shared" si="497"/>
        <v>0.10019493177387932</v>
      </c>
      <c r="U332" s="254" t="s">
        <v>98</v>
      </c>
      <c r="V332" s="254" t="s">
        <v>221</v>
      </c>
      <c r="W332" s="254" t="s">
        <v>11</v>
      </c>
      <c r="Z332" s="921">
        <v>416</v>
      </c>
      <c r="AA332" s="237">
        <f t="shared" si="498"/>
        <v>0.62183235867446396</v>
      </c>
      <c r="AB332" s="615"/>
      <c r="AD332" s="227">
        <f t="shared" si="486"/>
        <v>256.5</v>
      </c>
      <c r="AE332" s="228">
        <f t="shared" si="487"/>
        <v>416</v>
      </c>
      <c r="AF332" s="229">
        <f t="shared" si="488"/>
        <v>0.62183235867446396</v>
      </c>
      <c r="AG332" s="254" t="s">
        <v>98</v>
      </c>
      <c r="AH332" s="254" t="s">
        <v>221</v>
      </c>
      <c r="AI332" s="254" t="s">
        <v>11</v>
      </c>
    </row>
    <row r="333" spans="1:35" s="606" customFormat="1" x14ac:dyDescent="0.25">
      <c r="A333" s="416" t="s">
        <v>450</v>
      </c>
      <c r="B333" s="299"/>
      <c r="C333" s="291">
        <v>517</v>
      </c>
      <c r="D333" s="232">
        <v>534</v>
      </c>
      <c r="E333" s="233">
        <f t="shared" si="489"/>
        <v>3.2882011605415859E-2</v>
      </c>
      <c r="F333" s="377" t="s">
        <v>39</v>
      </c>
      <c r="G333" s="235">
        <v>457.82</v>
      </c>
      <c r="H333" s="233"/>
      <c r="I333" s="253">
        <f t="shared" si="490"/>
        <v>457.82</v>
      </c>
      <c r="J333" s="235">
        <v>458.6</v>
      </c>
      <c r="K333" s="233">
        <f t="shared" si="491"/>
        <v>1.7037263553362229E-3</v>
      </c>
      <c r="L333" s="253">
        <f t="shared" si="492"/>
        <v>458.6</v>
      </c>
      <c r="M333" s="235">
        <v>471.4</v>
      </c>
      <c r="N333" s="233">
        <f t="shared" si="493"/>
        <v>2.7911033580462177E-2</v>
      </c>
      <c r="O333" s="253">
        <f t="shared" si="494"/>
        <v>471.4</v>
      </c>
      <c r="P333" s="483">
        <v>509.11199999999997</v>
      </c>
      <c r="Q333" s="233">
        <f t="shared" si="495"/>
        <v>7.9999999999999974E-2</v>
      </c>
      <c r="R333" s="483">
        <v>585.5</v>
      </c>
      <c r="S333" s="618">
        <f t="shared" si="496"/>
        <v>644.1</v>
      </c>
      <c r="T333" s="233">
        <f t="shared" si="497"/>
        <v>0.10008539709649876</v>
      </c>
      <c r="U333" s="254" t="s">
        <v>98</v>
      </c>
      <c r="V333" s="254" t="s">
        <v>221</v>
      </c>
      <c r="W333" s="254" t="s">
        <v>11</v>
      </c>
      <c r="Z333" s="921">
        <v>624</v>
      </c>
      <c r="AA333" s="237">
        <f t="shared" si="498"/>
        <v>6.575576430401367E-2</v>
      </c>
      <c r="AB333" s="615"/>
      <c r="AD333" s="227">
        <f t="shared" si="486"/>
        <v>585.5</v>
      </c>
      <c r="AE333" s="228">
        <f t="shared" si="487"/>
        <v>624</v>
      </c>
      <c r="AF333" s="229">
        <f t="shared" si="488"/>
        <v>6.575576430401367E-2</v>
      </c>
      <c r="AG333" s="254" t="s">
        <v>98</v>
      </c>
      <c r="AH333" s="254" t="s">
        <v>221</v>
      </c>
      <c r="AI333" s="254" t="s">
        <v>11</v>
      </c>
    </row>
    <row r="334" spans="1:35" s="606" customFormat="1" x14ac:dyDescent="0.25">
      <c r="A334" s="416" t="s">
        <v>451</v>
      </c>
      <c r="B334" s="299"/>
      <c r="C334" s="291">
        <v>638</v>
      </c>
      <c r="D334" s="232">
        <v>667</v>
      </c>
      <c r="E334" s="233">
        <f t="shared" si="489"/>
        <v>4.5454545454545456E-2</v>
      </c>
      <c r="F334" s="377" t="s">
        <v>39</v>
      </c>
      <c r="G334" s="235">
        <v>553.46</v>
      </c>
      <c r="H334" s="233"/>
      <c r="I334" s="253">
        <f t="shared" si="490"/>
        <v>553.46</v>
      </c>
      <c r="J334" s="235">
        <v>555.02</v>
      </c>
      <c r="K334" s="233">
        <f t="shared" si="491"/>
        <v>2.8186318794491839E-3</v>
      </c>
      <c r="L334" s="253">
        <f t="shared" si="492"/>
        <v>555.02</v>
      </c>
      <c r="M334" s="235">
        <v>569.75</v>
      </c>
      <c r="N334" s="233">
        <f t="shared" si="493"/>
        <v>2.6539584159129433E-2</v>
      </c>
      <c r="O334" s="253">
        <f t="shared" si="494"/>
        <v>569.75</v>
      </c>
      <c r="P334" s="483">
        <v>615.33000000000004</v>
      </c>
      <c r="Q334" s="233">
        <f t="shared" si="495"/>
        <v>8.0000000000000071E-2</v>
      </c>
      <c r="R334" s="483">
        <v>707.75</v>
      </c>
      <c r="S334" s="618">
        <f t="shared" si="496"/>
        <v>778.6</v>
      </c>
      <c r="T334" s="233">
        <f t="shared" si="497"/>
        <v>0.10010596962204171</v>
      </c>
      <c r="U334" s="254" t="s">
        <v>98</v>
      </c>
      <c r="V334" s="254" t="s">
        <v>221</v>
      </c>
      <c r="W334" s="254" t="s">
        <v>11</v>
      </c>
      <c r="Z334" s="921">
        <v>754</v>
      </c>
      <c r="AA334" s="237">
        <f t="shared" si="498"/>
        <v>6.5347933592370192E-2</v>
      </c>
      <c r="AB334" s="615"/>
      <c r="AD334" s="227">
        <f t="shared" si="486"/>
        <v>707.75</v>
      </c>
      <c r="AE334" s="228">
        <f t="shared" si="487"/>
        <v>754</v>
      </c>
      <c r="AF334" s="229">
        <f t="shared" si="488"/>
        <v>6.5347933592370192E-2</v>
      </c>
      <c r="AG334" s="254" t="s">
        <v>98</v>
      </c>
      <c r="AH334" s="254" t="s">
        <v>221</v>
      </c>
      <c r="AI334" s="254" t="s">
        <v>11</v>
      </c>
    </row>
    <row r="335" spans="1:35" s="606" customFormat="1" x14ac:dyDescent="0.25">
      <c r="A335" s="416" t="s">
        <v>455</v>
      </c>
      <c r="B335" s="299"/>
      <c r="C335" s="291"/>
      <c r="D335" s="232"/>
      <c r="E335" s="233"/>
      <c r="F335" s="377" t="s">
        <v>39</v>
      </c>
      <c r="G335" s="235">
        <v>62.52</v>
      </c>
      <c r="H335" s="233"/>
      <c r="I335" s="253">
        <f t="shared" si="490"/>
        <v>62.52</v>
      </c>
      <c r="J335" s="235">
        <v>62.62</v>
      </c>
      <c r="K335" s="233">
        <f t="shared" si="491"/>
        <v>1.5994881637874971E-3</v>
      </c>
      <c r="L335" s="253">
        <f t="shared" si="492"/>
        <v>62.62</v>
      </c>
      <c r="M335" s="235">
        <v>64.37</v>
      </c>
      <c r="N335" s="233">
        <f t="shared" si="493"/>
        <v>2.794634302139903E-2</v>
      </c>
      <c r="O335" s="253">
        <f t="shared" si="494"/>
        <v>64.37</v>
      </c>
      <c r="P335" s="483">
        <v>69.519600000000011</v>
      </c>
      <c r="Q335" s="233">
        <f t="shared" si="495"/>
        <v>8.0000000000000099E-2</v>
      </c>
      <c r="R335" s="483">
        <v>80</v>
      </c>
      <c r="S335" s="618">
        <f t="shared" si="496"/>
        <v>88</v>
      </c>
      <c r="T335" s="233">
        <f t="shared" si="497"/>
        <v>0.1</v>
      </c>
      <c r="U335" s="254" t="s">
        <v>98</v>
      </c>
      <c r="V335" s="254" t="s">
        <v>221</v>
      </c>
      <c r="W335" s="254" t="s">
        <v>11</v>
      </c>
      <c r="Z335" s="921">
        <v>97</v>
      </c>
      <c r="AA335" s="237">
        <f t="shared" si="498"/>
        <v>0.21249999999999999</v>
      </c>
      <c r="AB335" s="615"/>
      <c r="AD335" s="227">
        <f t="shared" si="486"/>
        <v>80</v>
      </c>
      <c r="AE335" s="228">
        <f t="shared" si="487"/>
        <v>97</v>
      </c>
      <c r="AF335" s="229">
        <f t="shared" si="488"/>
        <v>0.21249999999999999</v>
      </c>
      <c r="AG335" s="254" t="s">
        <v>98</v>
      </c>
      <c r="AH335" s="254" t="s">
        <v>221</v>
      </c>
      <c r="AI335" s="254" t="s">
        <v>11</v>
      </c>
    </row>
    <row r="336" spans="1:35" s="606" customFormat="1" x14ac:dyDescent="0.2">
      <c r="A336" s="416" t="s">
        <v>456</v>
      </c>
      <c r="B336" s="299"/>
      <c r="C336" s="619"/>
      <c r="D336" s="620"/>
      <c r="E336" s="621"/>
      <c r="F336" s="622"/>
      <c r="G336" s="623"/>
      <c r="H336" s="621"/>
      <c r="I336" s="253">
        <v>70</v>
      </c>
      <c r="J336" s="235">
        <v>74.260000000000005</v>
      </c>
      <c r="K336" s="233">
        <f>+(J336-I336)/I336</f>
        <v>6.0857142857142929E-2</v>
      </c>
      <c r="L336" s="253">
        <f>J336</f>
        <v>74.260000000000005</v>
      </c>
      <c r="M336" s="235">
        <v>76.33</v>
      </c>
      <c r="N336" s="233">
        <f>+(M336-L336)/L336</f>
        <v>2.7875033665499503E-2</v>
      </c>
      <c r="O336" s="253">
        <f>M336</f>
        <v>76.33</v>
      </c>
      <c r="P336" s="483">
        <v>82.436399999999992</v>
      </c>
      <c r="Q336" s="233">
        <f t="shared" si="495"/>
        <v>7.9999999999999918E-2</v>
      </c>
      <c r="R336" s="483">
        <v>95</v>
      </c>
      <c r="S336" s="618">
        <f t="shared" si="496"/>
        <v>104.5</v>
      </c>
      <c r="T336" s="233">
        <f t="shared" si="497"/>
        <v>0.1</v>
      </c>
      <c r="U336" s="254" t="s">
        <v>98</v>
      </c>
      <c r="V336" s="254"/>
      <c r="W336" s="254" t="s">
        <v>11</v>
      </c>
      <c r="Z336" s="922"/>
      <c r="AA336" s="237" t="str">
        <f t="shared" si="498"/>
        <v>N/A</v>
      </c>
      <c r="AB336" s="615"/>
      <c r="AD336" s="227">
        <f t="shared" si="486"/>
        <v>95</v>
      </c>
      <c r="AE336" s="228">
        <f t="shared" si="487"/>
        <v>104.5</v>
      </c>
      <c r="AF336" s="229">
        <f t="shared" si="488"/>
        <v>0.1</v>
      </c>
      <c r="AG336" s="254" t="s">
        <v>98</v>
      </c>
      <c r="AH336" s="254"/>
      <c r="AI336" s="254" t="s">
        <v>11</v>
      </c>
    </row>
    <row r="337" spans="1:35" s="606" customFormat="1" ht="31.5" customHeight="1" x14ac:dyDescent="0.25">
      <c r="A337" s="607" t="s">
        <v>453</v>
      </c>
      <c r="B337" s="608"/>
      <c r="C337" s="609"/>
      <c r="D337" s="609"/>
      <c r="E337" s="609"/>
      <c r="F337" s="609"/>
      <c r="G337" s="609"/>
      <c r="H337" s="609"/>
      <c r="I337" s="609"/>
      <c r="J337" s="609"/>
      <c r="K337" s="609"/>
      <c r="L337" s="609"/>
      <c r="M337" s="609"/>
      <c r="N337" s="609"/>
      <c r="O337" s="609"/>
      <c r="P337" s="609"/>
      <c r="Q337" s="609"/>
      <c r="R337" s="609"/>
      <c r="S337" s="610"/>
      <c r="T337" s="609"/>
      <c r="U337" s="609"/>
      <c r="V337" s="609"/>
      <c r="W337" s="609"/>
      <c r="Z337" s="614"/>
      <c r="AA337" s="237"/>
      <c r="AB337" s="615"/>
      <c r="AD337" s="227"/>
      <c r="AE337" s="228"/>
      <c r="AF337" s="229"/>
      <c r="AG337" s="609"/>
      <c r="AH337" s="609"/>
      <c r="AI337" s="609"/>
    </row>
    <row r="338" spans="1:35" s="606" customFormat="1" ht="31.5" customHeight="1" x14ac:dyDescent="0.25">
      <c r="A338" s="607"/>
      <c r="B338" s="608"/>
      <c r="C338" s="609"/>
      <c r="D338" s="609"/>
      <c r="E338" s="609"/>
      <c r="F338" s="609"/>
      <c r="G338" s="609"/>
      <c r="H338" s="609"/>
      <c r="I338" s="609"/>
      <c r="J338" s="609"/>
      <c r="K338" s="609"/>
      <c r="L338" s="609"/>
      <c r="M338" s="609"/>
      <c r="N338" s="609"/>
      <c r="O338" s="609"/>
      <c r="P338" s="609"/>
      <c r="Q338" s="609"/>
      <c r="R338" s="609"/>
      <c r="S338" s="610"/>
      <c r="T338" s="609"/>
      <c r="U338" s="609"/>
      <c r="V338" s="609"/>
      <c r="W338" s="609"/>
      <c r="Z338" s="614"/>
      <c r="AA338" s="237"/>
      <c r="AB338" s="615"/>
      <c r="AD338" s="227"/>
      <c r="AE338" s="228"/>
      <c r="AF338" s="229"/>
      <c r="AG338" s="609"/>
      <c r="AH338" s="609"/>
      <c r="AI338" s="609"/>
    </row>
    <row r="339" spans="1:35" s="606" customFormat="1" ht="32.25" customHeight="1" x14ac:dyDescent="0.25">
      <c r="A339" s="417" t="s">
        <v>457</v>
      </c>
      <c r="B339" s="373"/>
      <c r="C339" s="291"/>
      <c r="D339" s="505"/>
      <c r="E339" s="506"/>
      <c r="F339" s="552"/>
      <c r="G339" s="292"/>
      <c r="H339" s="506"/>
      <c r="I339" s="552"/>
      <c r="J339" s="292"/>
      <c r="K339" s="506"/>
      <c r="L339" s="552"/>
      <c r="M339" s="292"/>
      <c r="N339" s="506"/>
      <c r="O339" s="552"/>
      <c r="P339" s="556"/>
      <c r="Q339" s="556"/>
      <c r="R339" s="556"/>
      <c r="S339" s="617"/>
      <c r="T339" s="506"/>
      <c r="U339" s="292"/>
      <c r="V339" s="292"/>
      <c r="W339" s="292"/>
      <c r="X339" s="624"/>
      <c r="Y339" s="624"/>
      <c r="Z339" s="625"/>
      <c r="AA339" s="357" t="str">
        <f t="shared" ref="AA339:AA346" si="499">IF(Z339=0,"N/A",(Z339-R339)/R339)</f>
        <v>N/A</v>
      </c>
      <c r="AB339" s="626"/>
      <c r="AC339" s="624"/>
      <c r="AD339" s="359"/>
      <c r="AE339" s="253"/>
      <c r="AF339" s="360"/>
      <c r="AG339" s="292"/>
      <c r="AH339" s="292"/>
      <c r="AI339" s="292"/>
    </row>
    <row r="340" spans="1:35" s="606" customFormat="1" x14ac:dyDescent="0.25">
      <c r="A340" s="416"/>
      <c r="B340" s="299"/>
      <c r="C340" s="291"/>
      <c r="D340" s="505"/>
      <c r="E340" s="506"/>
      <c r="F340" s="291"/>
      <c r="G340" s="505"/>
      <c r="H340" s="506"/>
      <c r="I340" s="291"/>
      <c r="J340" s="505"/>
      <c r="K340" s="506"/>
      <c r="L340" s="291"/>
      <c r="M340" s="505"/>
      <c r="N340" s="506"/>
      <c r="O340" s="291"/>
      <c r="P340" s="556"/>
      <c r="Q340" s="556"/>
      <c r="R340" s="556"/>
      <c r="S340" s="617"/>
      <c r="T340" s="506"/>
      <c r="U340" s="292"/>
      <c r="V340" s="292"/>
      <c r="W340" s="292"/>
      <c r="X340" s="624"/>
      <c r="Y340" s="624"/>
      <c r="Z340" s="625"/>
      <c r="AA340" s="357" t="str">
        <f t="shared" si="499"/>
        <v>N/A</v>
      </c>
      <c r="AB340" s="626"/>
      <c r="AC340" s="624"/>
      <c r="AD340" s="359"/>
      <c r="AE340" s="253"/>
      <c r="AF340" s="360"/>
      <c r="AG340" s="292"/>
      <c r="AH340" s="292"/>
      <c r="AI340" s="292"/>
    </row>
    <row r="341" spans="1:35" s="606" customFormat="1" ht="15" x14ac:dyDescent="0.25">
      <c r="A341" s="417" t="s">
        <v>447</v>
      </c>
      <c r="B341" s="305"/>
      <c r="C341" s="291"/>
      <c r="D341" s="505"/>
      <c r="E341" s="506"/>
      <c r="F341" s="291"/>
      <c r="G341" s="505"/>
      <c r="H341" s="506"/>
      <c r="I341" s="291"/>
      <c r="J341" s="505"/>
      <c r="K341" s="506"/>
      <c r="L341" s="291"/>
      <c r="M341" s="505"/>
      <c r="N341" s="506"/>
      <c r="O341" s="291"/>
      <c r="P341" s="556"/>
      <c r="Q341" s="556"/>
      <c r="R341" s="556"/>
      <c r="S341" s="617"/>
      <c r="T341" s="506"/>
      <c r="U341" s="292"/>
      <c r="V341" s="292"/>
      <c r="W341" s="292"/>
      <c r="X341" s="624"/>
      <c r="Y341" s="624"/>
      <c r="Z341" s="625"/>
      <c r="AA341" s="357" t="str">
        <f t="shared" si="499"/>
        <v>N/A</v>
      </c>
      <c r="AB341" s="626"/>
      <c r="AC341" s="624"/>
      <c r="AD341" s="359"/>
      <c r="AE341" s="253"/>
      <c r="AF341" s="360"/>
      <c r="AG341" s="292"/>
      <c r="AH341" s="292"/>
      <c r="AI341" s="292"/>
    </row>
    <row r="342" spans="1:35" s="606" customFormat="1" x14ac:dyDescent="0.2">
      <c r="A342" s="416" t="s">
        <v>448</v>
      </c>
      <c r="B342" s="299"/>
      <c r="C342" s="291">
        <v>199</v>
      </c>
      <c r="D342" s="232">
        <v>205</v>
      </c>
      <c r="E342" s="233">
        <f t="shared" ref="E342:E348" si="500">+(D342-C342)/C342</f>
        <v>3.015075376884422E-2</v>
      </c>
      <c r="F342" s="377" t="s">
        <v>39</v>
      </c>
      <c r="G342" s="235">
        <v>192.19</v>
      </c>
      <c r="H342" s="233"/>
      <c r="I342" s="253">
        <f t="shared" ref="I342:I346" si="501">G342</f>
        <v>192.19</v>
      </c>
      <c r="J342" s="235">
        <v>176.33</v>
      </c>
      <c r="K342" s="233">
        <f t="shared" ref="K342:K346" si="502">+(J342-I342)/I342</f>
        <v>-8.2522503772308575E-2</v>
      </c>
      <c r="L342" s="253">
        <f t="shared" ref="L342:L349" si="503">J342</f>
        <v>176.33</v>
      </c>
      <c r="M342" s="235">
        <v>181.3</v>
      </c>
      <c r="N342" s="233">
        <f t="shared" ref="N342:N349" si="504">+(M342-L342)/L342</f>
        <v>2.8185788011115515E-2</v>
      </c>
      <c r="O342" s="253">
        <f t="shared" ref="O342:O349" si="505">M342</f>
        <v>181.3</v>
      </c>
      <c r="P342" s="483">
        <v>195.804</v>
      </c>
      <c r="Q342" s="483"/>
      <c r="R342" s="233" t="s">
        <v>152</v>
      </c>
      <c r="S342" s="618">
        <v>423.8</v>
      </c>
      <c r="T342" s="233" t="s">
        <v>152</v>
      </c>
      <c r="U342" s="254" t="s">
        <v>98</v>
      </c>
      <c r="V342" s="254" t="s">
        <v>221</v>
      </c>
      <c r="W342" s="254" t="s">
        <v>11</v>
      </c>
      <c r="X342" s="624"/>
      <c r="Y342" s="624"/>
      <c r="Z342" s="625"/>
      <c r="AA342" s="357" t="str">
        <f t="shared" si="499"/>
        <v>N/A</v>
      </c>
      <c r="AB342" s="627" t="s">
        <v>458</v>
      </c>
      <c r="AC342" s="624"/>
      <c r="AD342" s="359" t="str">
        <f t="shared" si="486"/>
        <v>NEW</v>
      </c>
      <c r="AE342" s="253">
        <f t="shared" si="487"/>
        <v>423.8</v>
      </c>
      <c r="AF342" s="360" t="str">
        <f t="shared" si="488"/>
        <v>NEW</v>
      </c>
      <c r="AG342" s="254" t="s">
        <v>98</v>
      </c>
      <c r="AH342" s="254" t="s">
        <v>221</v>
      </c>
      <c r="AI342" s="254" t="s">
        <v>11</v>
      </c>
    </row>
    <row r="343" spans="1:35" s="606" customFormat="1" x14ac:dyDescent="0.2">
      <c r="A343" s="416" t="s">
        <v>449</v>
      </c>
      <c r="B343" s="299"/>
      <c r="C343" s="291">
        <v>242</v>
      </c>
      <c r="D343" s="232">
        <v>253</v>
      </c>
      <c r="E343" s="233">
        <f t="shared" si="500"/>
        <v>4.5454545454545456E-2</v>
      </c>
      <c r="F343" s="377" t="s">
        <v>39</v>
      </c>
      <c r="G343" s="235">
        <v>229.59</v>
      </c>
      <c r="H343" s="233"/>
      <c r="I343" s="253">
        <f t="shared" si="501"/>
        <v>229.59</v>
      </c>
      <c r="J343" s="235">
        <v>200.91</v>
      </c>
      <c r="K343" s="233">
        <f t="shared" si="502"/>
        <v>-0.1249183326799948</v>
      </c>
      <c r="L343" s="253">
        <f t="shared" si="503"/>
        <v>200.91</v>
      </c>
      <c r="M343" s="235">
        <v>206.4</v>
      </c>
      <c r="N343" s="233">
        <f t="shared" si="504"/>
        <v>2.7325668209646155E-2</v>
      </c>
      <c r="O343" s="253">
        <f t="shared" si="505"/>
        <v>206.4</v>
      </c>
      <c r="P343" s="483">
        <v>222.91200000000001</v>
      </c>
      <c r="Q343" s="483"/>
      <c r="R343" s="233" t="s">
        <v>152</v>
      </c>
      <c r="S343" s="618">
        <v>429</v>
      </c>
      <c r="T343" s="233" t="s">
        <v>152</v>
      </c>
      <c r="U343" s="254" t="s">
        <v>98</v>
      </c>
      <c r="V343" s="254" t="s">
        <v>221</v>
      </c>
      <c r="W343" s="254" t="s">
        <v>11</v>
      </c>
      <c r="X343" s="624"/>
      <c r="Y343" s="624"/>
      <c r="Z343" s="625"/>
      <c r="AA343" s="357" t="str">
        <f t="shared" si="499"/>
        <v>N/A</v>
      </c>
      <c r="AB343" s="627" t="s">
        <v>458</v>
      </c>
      <c r="AC343" s="624"/>
      <c r="AD343" s="359" t="str">
        <f t="shared" si="486"/>
        <v>NEW</v>
      </c>
      <c r="AE343" s="253">
        <f t="shared" si="487"/>
        <v>429</v>
      </c>
      <c r="AF343" s="360" t="str">
        <f t="shared" si="488"/>
        <v>NEW</v>
      </c>
      <c r="AG343" s="254" t="s">
        <v>98</v>
      </c>
      <c r="AH343" s="254" t="s">
        <v>221</v>
      </c>
      <c r="AI343" s="254" t="s">
        <v>11</v>
      </c>
    </row>
    <row r="344" spans="1:35" s="606" customFormat="1" x14ac:dyDescent="0.2">
      <c r="A344" s="416" t="s">
        <v>450</v>
      </c>
      <c r="B344" s="299"/>
      <c r="C344" s="291">
        <v>517</v>
      </c>
      <c r="D344" s="232">
        <v>534</v>
      </c>
      <c r="E344" s="233">
        <f t="shared" si="500"/>
        <v>3.2882011605415859E-2</v>
      </c>
      <c r="F344" s="377" t="s">
        <v>39</v>
      </c>
      <c r="G344" s="235">
        <v>498.38</v>
      </c>
      <c r="H344" s="233"/>
      <c r="I344" s="253">
        <f t="shared" si="501"/>
        <v>498.38</v>
      </c>
      <c r="J344" s="235">
        <v>458.6</v>
      </c>
      <c r="K344" s="233">
        <f t="shared" si="502"/>
        <v>-7.9818612303864472E-2</v>
      </c>
      <c r="L344" s="253">
        <f t="shared" si="503"/>
        <v>458.6</v>
      </c>
      <c r="M344" s="235">
        <v>471.4</v>
      </c>
      <c r="N344" s="233">
        <f t="shared" si="504"/>
        <v>2.7911033580462177E-2</v>
      </c>
      <c r="O344" s="253">
        <f t="shared" si="505"/>
        <v>471.4</v>
      </c>
      <c r="P344" s="483">
        <v>509.11199999999997</v>
      </c>
      <c r="Q344" s="483"/>
      <c r="R344" s="233" t="s">
        <v>152</v>
      </c>
      <c r="S344" s="618">
        <v>559</v>
      </c>
      <c r="T344" s="233" t="s">
        <v>152</v>
      </c>
      <c r="U344" s="254" t="s">
        <v>98</v>
      </c>
      <c r="V344" s="254" t="s">
        <v>221</v>
      </c>
      <c r="W344" s="254" t="s">
        <v>11</v>
      </c>
      <c r="X344" s="624"/>
      <c r="Y344" s="624"/>
      <c r="Z344" s="625"/>
      <c r="AA344" s="357" t="str">
        <f t="shared" si="499"/>
        <v>N/A</v>
      </c>
      <c r="AB344" s="627" t="s">
        <v>458</v>
      </c>
      <c r="AC344" s="624"/>
      <c r="AD344" s="359" t="str">
        <f t="shared" si="486"/>
        <v>NEW</v>
      </c>
      <c r="AE344" s="253">
        <f t="shared" si="487"/>
        <v>559</v>
      </c>
      <c r="AF344" s="360" t="str">
        <f t="shared" si="488"/>
        <v>NEW</v>
      </c>
      <c r="AG344" s="254" t="s">
        <v>98</v>
      </c>
      <c r="AH344" s="254" t="s">
        <v>221</v>
      </c>
      <c r="AI344" s="254" t="s">
        <v>11</v>
      </c>
    </row>
    <row r="345" spans="1:35" s="606" customFormat="1" x14ac:dyDescent="0.2">
      <c r="A345" s="416" t="s">
        <v>451</v>
      </c>
      <c r="B345" s="299"/>
      <c r="C345" s="291">
        <v>638</v>
      </c>
      <c r="D345" s="232">
        <v>667</v>
      </c>
      <c r="E345" s="233">
        <f t="shared" si="500"/>
        <v>4.5454545454545456E-2</v>
      </c>
      <c r="F345" s="377" t="s">
        <v>39</v>
      </c>
      <c r="G345" s="235">
        <v>608.05999999999995</v>
      </c>
      <c r="H345" s="233"/>
      <c r="I345" s="253">
        <f t="shared" si="501"/>
        <v>608.05999999999995</v>
      </c>
      <c r="J345" s="235">
        <v>555.02</v>
      </c>
      <c r="K345" s="233">
        <f t="shared" si="502"/>
        <v>-8.7228234055849702E-2</v>
      </c>
      <c r="L345" s="253">
        <f t="shared" si="503"/>
        <v>555.02</v>
      </c>
      <c r="M345" s="235">
        <v>569.75</v>
      </c>
      <c r="N345" s="233">
        <f t="shared" si="504"/>
        <v>2.6539584159129433E-2</v>
      </c>
      <c r="O345" s="253">
        <f t="shared" si="505"/>
        <v>569.75</v>
      </c>
      <c r="P345" s="483">
        <v>615.33000000000004</v>
      </c>
      <c r="Q345" s="483"/>
      <c r="R345" s="233" t="s">
        <v>152</v>
      </c>
      <c r="S345" s="618">
        <v>728</v>
      </c>
      <c r="T345" s="233" t="s">
        <v>152</v>
      </c>
      <c r="U345" s="254" t="s">
        <v>98</v>
      </c>
      <c r="V345" s="254" t="s">
        <v>221</v>
      </c>
      <c r="W345" s="254" t="s">
        <v>11</v>
      </c>
      <c r="X345" s="624"/>
      <c r="Y345" s="624"/>
      <c r="Z345" s="625"/>
      <c r="AA345" s="357" t="str">
        <f t="shared" si="499"/>
        <v>N/A</v>
      </c>
      <c r="AB345" s="627" t="s">
        <v>458</v>
      </c>
      <c r="AC345" s="624"/>
      <c r="AD345" s="359" t="str">
        <f t="shared" si="486"/>
        <v>NEW</v>
      </c>
      <c r="AE345" s="253">
        <f t="shared" si="487"/>
        <v>728</v>
      </c>
      <c r="AF345" s="360" t="str">
        <f t="shared" si="488"/>
        <v>NEW</v>
      </c>
      <c r="AG345" s="254" t="s">
        <v>98</v>
      </c>
      <c r="AH345" s="254" t="s">
        <v>221</v>
      </c>
      <c r="AI345" s="254" t="s">
        <v>11</v>
      </c>
    </row>
    <row r="346" spans="1:35" s="606" customFormat="1" x14ac:dyDescent="0.2">
      <c r="A346" s="416" t="s">
        <v>455</v>
      </c>
      <c r="B346" s="299"/>
      <c r="C346" s="291">
        <v>299</v>
      </c>
      <c r="D346" s="232">
        <v>299</v>
      </c>
      <c r="E346" s="233">
        <f t="shared" si="500"/>
        <v>0</v>
      </c>
      <c r="F346" s="377" t="s">
        <v>39</v>
      </c>
      <c r="G346" s="235">
        <v>66.16</v>
      </c>
      <c r="H346" s="233"/>
      <c r="I346" s="253">
        <f t="shared" si="501"/>
        <v>66.16</v>
      </c>
      <c r="J346" s="235">
        <v>62.62</v>
      </c>
      <c r="K346" s="233">
        <f t="shared" si="502"/>
        <v>-5.350665054413542E-2</v>
      </c>
      <c r="L346" s="253">
        <f t="shared" si="503"/>
        <v>62.62</v>
      </c>
      <c r="M346" s="235">
        <v>64.37</v>
      </c>
      <c r="N346" s="233">
        <f t="shared" si="504"/>
        <v>2.794634302139903E-2</v>
      </c>
      <c r="O346" s="253">
        <f t="shared" si="505"/>
        <v>64.37</v>
      </c>
      <c r="P346" s="483">
        <v>69.519600000000011</v>
      </c>
      <c r="Q346" s="483"/>
      <c r="R346" s="233" t="s">
        <v>152</v>
      </c>
      <c r="S346" s="617">
        <v>97</v>
      </c>
      <c r="T346" s="233" t="s">
        <v>152</v>
      </c>
      <c r="U346" s="254" t="s">
        <v>98</v>
      </c>
      <c r="V346" s="254" t="s">
        <v>221</v>
      </c>
      <c r="W346" s="254" t="s">
        <v>11</v>
      </c>
      <c r="X346" s="624"/>
      <c r="Y346" s="624"/>
      <c r="Z346" s="625"/>
      <c r="AA346" s="357" t="str">
        <f t="shared" si="499"/>
        <v>N/A</v>
      </c>
      <c r="AB346" s="627" t="s">
        <v>458</v>
      </c>
      <c r="AC346" s="624"/>
      <c r="AD346" s="359" t="str">
        <f t="shared" si="486"/>
        <v>NEW</v>
      </c>
      <c r="AE346" s="253">
        <f t="shared" si="487"/>
        <v>97</v>
      </c>
      <c r="AF346" s="360" t="str">
        <f t="shared" si="488"/>
        <v>NEW</v>
      </c>
      <c r="AG346" s="254" t="s">
        <v>98</v>
      </c>
      <c r="AH346" s="254" t="s">
        <v>221</v>
      </c>
      <c r="AI346" s="254" t="s">
        <v>11</v>
      </c>
    </row>
    <row r="347" spans="1:35" s="606" customFormat="1" x14ac:dyDescent="0.25">
      <c r="A347" s="416"/>
      <c r="B347" s="299"/>
      <c r="C347" s="628"/>
      <c r="D347" s="628"/>
      <c r="E347" s="628"/>
      <c r="F347" s="628"/>
      <c r="G347" s="628"/>
      <c r="H347" s="628"/>
      <c r="I347" s="628"/>
      <c r="J347" s="628"/>
      <c r="K347" s="628"/>
      <c r="L347" s="628"/>
      <c r="M347" s="628"/>
      <c r="N347" s="628"/>
      <c r="O347" s="628"/>
      <c r="P347" s="628"/>
      <c r="Q347" s="628"/>
      <c r="R347" s="628"/>
      <c r="S347" s="629"/>
      <c r="T347" s="628"/>
      <c r="U347" s="628"/>
      <c r="V347" s="628"/>
      <c r="W347" s="628"/>
      <c r="X347" s="624"/>
      <c r="Y347" s="624"/>
      <c r="Z347" s="630"/>
      <c r="AA347" s="357"/>
      <c r="AB347" s="626"/>
      <c r="AC347" s="624"/>
      <c r="AD347" s="359"/>
      <c r="AE347" s="253"/>
      <c r="AF347" s="360"/>
      <c r="AG347" s="628"/>
      <c r="AH347" s="628"/>
      <c r="AI347" s="628"/>
    </row>
    <row r="348" spans="1:35" s="606" customFormat="1" x14ac:dyDescent="0.25">
      <c r="A348" s="416" t="s">
        <v>459</v>
      </c>
      <c r="B348" s="299"/>
      <c r="C348" s="291">
        <v>69</v>
      </c>
      <c r="D348" s="232">
        <v>70</v>
      </c>
      <c r="E348" s="233">
        <f t="shared" si="500"/>
        <v>1.4492753623188406E-2</v>
      </c>
      <c r="F348" s="377" t="s">
        <v>39</v>
      </c>
      <c r="G348" s="235">
        <v>298.44</v>
      </c>
      <c r="H348" s="233"/>
      <c r="I348" s="253">
        <f t="shared" ref="I348:I349" si="506">G348</f>
        <v>298.44</v>
      </c>
      <c r="J348" s="235">
        <v>299.22000000000003</v>
      </c>
      <c r="K348" s="233">
        <f t="shared" ref="K348:K349" si="507">+(J348-I348)/I348</f>
        <v>2.6135906714918563E-3</v>
      </c>
      <c r="L348" s="253">
        <f t="shared" si="503"/>
        <v>299.22000000000003</v>
      </c>
      <c r="M348" s="235">
        <v>308.04000000000002</v>
      </c>
      <c r="N348" s="233">
        <f t="shared" si="504"/>
        <v>2.9476639262081387E-2</v>
      </c>
      <c r="O348" s="253">
        <f t="shared" si="505"/>
        <v>308.04000000000002</v>
      </c>
      <c r="P348" s="483">
        <v>332.6832</v>
      </c>
      <c r="Q348" s="233">
        <f t="shared" ref="Q348:Q349" si="508">+(P348-O348)/O348</f>
        <v>7.9999999999999932E-2</v>
      </c>
      <c r="R348" s="483">
        <v>382.75</v>
      </c>
      <c r="S348" s="618">
        <f t="shared" ref="S348:S349" si="509">ROUNDUP(R348*1.1,1)</f>
        <v>421.1</v>
      </c>
      <c r="T348" s="233">
        <f t="shared" ref="T348:T349" si="510">+(S348-R348)/R348</f>
        <v>0.10019595035924238</v>
      </c>
      <c r="U348" s="254" t="s">
        <v>98</v>
      </c>
      <c r="V348" s="254" t="s">
        <v>221</v>
      </c>
      <c r="W348" s="254" t="s">
        <v>11</v>
      </c>
      <c r="X348" s="624"/>
      <c r="Y348" s="624"/>
      <c r="Z348" s="625">
        <v>429</v>
      </c>
      <c r="AA348" s="357">
        <f>IF(Z348=0,"N/A",(Z348-R348)/R348)</f>
        <v>0.12083605486610059</v>
      </c>
      <c r="AB348" s="626"/>
      <c r="AC348" s="624"/>
      <c r="AD348" s="359">
        <f t="shared" si="486"/>
        <v>382.75</v>
      </c>
      <c r="AE348" s="253">
        <f t="shared" si="487"/>
        <v>429</v>
      </c>
      <c r="AF348" s="360">
        <f t="shared" si="488"/>
        <v>0.12083605486610059</v>
      </c>
      <c r="AG348" s="254" t="s">
        <v>98</v>
      </c>
      <c r="AH348" s="254" t="s">
        <v>221</v>
      </c>
      <c r="AI348" s="254" t="s">
        <v>11</v>
      </c>
    </row>
    <row r="349" spans="1:35" s="606" customFormat="1" x14ac:dyDescent="0.25">
      <c r="A349" s="631" t="s">
        <v>460</v>
      </c>
      <c r="B349" s="294"/>
      <c r="C349" s="291"/>
      <c r="D349" s="232"/>
      <c r="E349" s="233"/>
      <c r="F349" s="377" t="s">
        <v>39</v>
      </c>
      <c r="G349" s="235">
        <v>201.33</v>
      </c>
      <c r="H349" s="233"/>
      <c r="I349" s="253">
        <f t="shared" si="506"/>
        <v>201.33</v>
      </c>
      <c r="J349" s="235">
        <v>201.91</v>
      </c>
      <c r="K349" s="233">
        <f t="shared" si="507"/>
        <v>2.8808423980528687E-3</v>
      </c>
      <c r="L349" s="253">
        <f t="shared" si="503"/>
        <v>201.91</v>
      </c>
      <c r="M349" s="235">
        <v>207.79</v>
      </c>
      <c r="N349" s="233">
        <f t="shared" si="504"/>
        <v>2.9121885988806873E-2</v>
      </c>
      <c r="O349" s="253">
        <f t="shared" si="505"/>
        <v>207.79</v>
      </c>
      <c r="P349" s="483">
        <v>224.41319999999999</v>
      </c>
      <c r="Q349" s="233">
        <f t="shared" si="508"/>
        <v>7.9999999999999988E-2</v>
      </c>
      <c r="R349" s="483">
        <v>258.25</v>
      </c>
      <c r="S349" s="618">
        <f t="shared" si="509"/>
        <v>284.10000000000002</v>
      </c>
      <c r="T349" s="233">
        <f t="shared" si="510"/>
        <v>0.10009680542110368</v>
      </c>
      <c r="U349" s="254" t="s">
        <v>98</v>
      </c>
      <c r="V349" s="254" t="s">
        <v>221</v>
      </c>
      <c r="W349" s="254" t="s">
        <v>11</v>
      </c>
      <c r="X349" s="624"/>
      <c r="Y349" s="624"/>
      <c r="Z349" s="625">
        <v>290.39999999999998</v>
      </c>
      <c r="AA349" s="357">
        <f>IF(Z349=0,"N/A",(Z349-R349)/R349)</f>
        <v>0.12449177153920611</v>
      </c>
      <c r="AB349" s="626"/>
      <c r="AC349" s="624"/>
      <c r="AD349" s="359">
        <f t="shared" si="486"/>
        <v>258.25</v>
      </c>
      <c r="AE349" s="253">
        <f t="shared" si="487"/>
        <v>290.39999999999998</v>
      </c>
      <c r="AF349" s="360">
        <f t="shared" si="488"/>
        <v>0.12449177153920611</v>
      </c>
      <c r="AG349" s="254" t="s">
        <v>98</v>
      </c>
      <c r="AH349" s="254" t="s">
        <v>221</v>
      </c>
      <c r="AI349" s="254" t="s">
        <v>11</v>
      </c>
    </row>
    <row r="350" spans="1:35" s="606" customFormat="1" x14ac:dyDescent="0.25">
      <c r="A350" s="275"/>
      <c r="B350" s="585"/>
      <c r="C350" s="586"/>
      <c r="D350" s="370"/>
      <c r="E350" s="423"/>
      <c r="F350" s="421"/>
      <c r="G350" s="424"/>
      <c r="H350" s="423"/>
      <c r="I350" s="472"/>
      <c r="J350" s="424"/>
      <c r="K350" s="423"/>
      <c r="L350" s="472"/>
      <c r="M350" s="424"/>
      <c r="N350" s="423"/>
      <c r="O350" s="472"/>
      <c r="P350" s="484"/>
      <c r="Q350" s="233"/>
      <c r="R350" s="484"/>
      <c r="S350" s="632"/>
      <c r="T350" s="423"/>
      <c r="U350" s="279"/>
      <c r="V350" s="279"/>
      <c r="W350" s="279"/>
      <c r="Z350" s="614"/>
      <c r="AA350" s="237"/>
      <c r="AB350" s="615"/>
      <c r="AD350" s="227"/>
      <c r="AE350" s="228"/>
      <c r="AF350" s="229"/>
      <c r="AG350" s="279"/>
      <c r="AH350" s="279"/>
      <c r="AI350" s="279"/>
    </row>
    <row r="351" spans="1:35" s="606" customFormat="1" ht="38.25" customHeight="1" x14ac:dyDescent="0.25">
      <c r="A351" s="607" t="s">
        <v>453</v>
      </c>
      <c r="B351" s="608"/>
      <c r="C351" s="609"/>
      <c r="D351" s="609"/>
      <c r="E351" s="609"/>
      <c r="F351" s="609"/>
      <c r="G351" s="609"/>
      <c r="H351" s="609"/>
      <c r="I351" s="609"/>
      <c r="J351" s="609"/>
      <c r="K351" s="609"/>
      <c r="L351" s="609"/>
      <c r="M351" s="609"/>
      <c r="N351" s="609"/>
      <c r="O351" s="609"/>
      <c r="P351" s="609"/>
      <c r="Q351" s="609"/>
      <c r="R351" s="609"/>
      <c r="S351" s="610"/>
      <c r="T351" s="609"/>
      <c r="U351" s="609"/>
      <c r="V351" s="609"/>
      <c r="W351" s="609"/>
      <c r="Z351" s="614"/>
      <c r="AA351" s="237"/>
      <c r="AB351" s="615"/>
      <c r="AD351" s="227"/>
      <c r="AE351" s="228"/>
      <c r="AF351" s="229"/>
      <c r="AG351" s="609"/>
      <c r="AH351" s="609"/>
      <c r="AI351" s="609"/>
    </row>
    <row r="352" spans="1:35" s="606" customFormat="1" ht="30" customHeight="1" x14ac:dyDescent="0.25">
      <c r="A352" s="923"/>
      <c r="B352" s="923"/>
      <c r="C352" s="924"/>
      <c r="D352" s="924"/>
      <c r="E352" s="924"/>
      <c r="F352" s="924"/>
      <c r="G352" s="924"/>
      <c r="H352" s="924"/>
      <c r="I352" s="924"/>
      <c r="J352" s="924"/>
      <c r="K352" s="924"/>
      <c r="L352" s="924"/>
      <c r="M352" s="924"/>
      <c r="N352" s="924"/>
      <c r="O352" s="924"/>
      <c r="P352" s="924"/>
      <c r="Q352" s="924"/>
      <c r="R352" s="924"/>
      <c r="S352" s="925"/>
      <c r="T352" s="924"/>
      <c r="U352" s="924"/>
      <c r="V352" s="924"/>
      <c r="W352" s="924"/>
      <c r="Z352" s="614"/>
      <c r="AA352" s="237"/>
      <c r="AB352" s="615"/>
      <c r="AD352" s="227"/>
      <c r="AE352" s="228"/>
      <c r="AF352" s="326"/>
      <c r="AG352" s="609"/>
      <c r="AH352" s="609"/>
      <c r="AI352" s="609"/>
    </row>
    <row r="353" spans="1:35" s="606" customFormat="1" ht="15" x14ac:dyDescent="0.25">
      <c r="A353" s="417" t="s">
        <v>461</v>
      </c>
      <c r="B353" s="305"/>
      <c r="C353" s="291"/>
      <c r="D353" s="505"/>
      <c r="E353" s="506"/>
      <c r="F353" s="291"/>
      <c r="G353" s="505"/>
      <c r="H353" s="506"/>
      <c r="I353" s="291"/>
      <c r="J353" s="505"/>
      <c r="K353" s="506"/>
      <c r="L353" s="291"/>
      <c r="M353" s="505"/>
      <c r="N353" s="506"/>
      <c r="O353" s="291"/>
      <c r="P353" s="556"/>
      <c r="Q353" s="556"/>
      <c r="R353" s="556"/>
      <c r="S353" s="617"/>
      <c r="T353" s="506"/>
      <c r="U353" s="292"/>
      <c r="V353" s="292"/>
      <c r="W353" s="292"/>
      <c r="Z353" s="633"/>
      <c r="AA353" s="237"/>
      <c r="AB353" s="615"/>
      <c r="AD353" s="227"/>
      <c r="AE353" s="228"/>
      <c r="AF353" s="326"/>
      <c r="AG353" s="292"/>
      <c r="AH353" s="292"/>
      <c r="AI353" s="292"/>
    </row>
    <row r="354" spans="1:35" s="606" customFormat="1" x14ac:dyDescent="0.25">
      <c r="A354" s="416" t="s">
        <v>462</v>
      </c>
      <c r="B354" s="299"/>
      <c r="C354" s="291"/>
      <c r="D354" s="505"/>
      <c r="E354" s="506"/>
      <c r="F354" s="291"/>
      <c r="G354" s="505"/>
      <c r="H354" s="506"/>
      <c r="I354" s="291"/>
      <c r="J354" s="505"/>
      <c r="K354" s="506"/>
      <c r="L354" s="291"/>
      <c r="M354" s="505"/>
      <c r="N354" s="506"/>
      <c r="O354" s="291"/>
      <c r="P354" s="556"/>
      <c r="Q354" s="556"/>
      <c r="R354" s="556">
        <v>25</v>
      </c>
      <c r="S354" s="617">
        <f t="shared" ref="S354:S355" si="511">ROUNDUP(R354*1.1,1)</f>
        <v>27.5</v>
      </c>
      <c r="T354" s="233">
        <f t="shared" ref="T354:T355" si="512">+(S354-R354)/R354</f>
        <v>0.1</v>
      </c>
      <c r="U354" s="292"/>
      <c r="V354" s="292"/>
      <c r="W354" s="292"/>
      <c r="Z354" s="614">
        <v>25</v>
      </c>
      <c r="AA354" s="237">
        <f t="shared" ref="AA354:AA355" si="513">IF(Z354=0,"N/A",(Z354-R354)/R354)</f>
        <v>0</v>
      </c>
      <c r="AB354" s="615"/>
      <c r="AD354" s="227">
        <f t="shared" si="486"/>
        <v>25</v>
      </c>
      <c r="AE354" s="228">
        <f t="shared" si="487"/>
        <v>25</v>
      </c>
      <c r="AF354" s="326">
        <f t="shared" si="488"/>
        <v>0</v>
      </c>
      <c r="AG354" s="292"/>
      <c r="AH354" s="292"/>
      <c r="AI354" s="292"/>
    </row>
    <row r="355" spans="1:35" s="606" customFormat="1" x14ac:dyDescent="0.25">
      <c r="A355" s="416" t="s">
        <v>463</v>
      </c>
      <c r="B355" s="299"/>
      <c r="C355" s="291"/>
      <c r="D355" s="505"/>
      <c r="E355" s="506"/>
      <c r="F355" s="291"/>
      <c r="G355" s="505"/>
      <c r="H355" s="506"/>
      <c r="I355" s="291"/>
      <c r="J355" s="505"/>
      <c r="K355" s="506"/>
      <c r="L355" s="291"/>
      <c r="M355" s="505"/>
      <c r="N355" s="506"/>
      <c r="O355" s="291"/>
      <c r="P355" s="556"/>
      <c r="Q355" s="556"/>
      <c r="R355" s="556">
        <v>0.15</v>
      </c>
      <c r="S355" s="617">
        <f t="shared" si="511"/>
        <v>0.2</v>
      </c>
      <c r="T355" s="233">
        <f t="shared" si="512"/>
        <v>0.33333333333333348</v>
      </c>
      <c r="U355" s="292"/>
      <c r="V355" s="292"/>
      <c r="W355" s="292"/>
      <c r="Z355" s="614">
        <v>0.15</v>
      </c>
      <c r="AA355" s="237">
        <f t="shared" si="513"/>
        <v>0</v>
      </c>
      <c r="AB355" s="615"/>
      <c r="AD355" s="227">
        <f t="shared" si="486"/>
        <v>0.15</v>
      </c>
      <c r="AE355" s="228">
        <f t="shared" si="487"/>
        <v>0.15</v>
      </c>
      <c r="AF355" s="326">
        <f t="shared" si="488"/>
        <v>0</v>
      </c>
      <c r="AG355" s="292"/>
      <c r="AH355" s="292"/>
      <c r="AI355" s="292"/>
    </row>
    <row r="356" spans="1:35" s="606" customFormat="1" ht="20.25" customHeight="1" x14ac:dyDescent="0.25">
      <c r="A356" s="924"/>
      <c r="B356" s="924"/>
      <c r="C356" s="924"/>
      <c r="D356" s="924"/>
      <c r="E356" s="924"/>
      <c r="F356" s="924"/>
      <c r="G356" s="924"/>
      <c r="H356" s="924"/>
      <c r="I356" s="924"/>
      <c r="J356" s="924"/>
      <c r="K356" s="924"/>
      <c r="L356" s="924"/>
      <c r="M356" s="924"/>
      <c r="N356" s="924"/>
      <c r="O356" s="924"/>
      <c r="P356" s="924"/>
      <c r="Q356" s="924"/>
      <c r="R356" s="924"/>
      <c r="S356" s="925"/>
      <c r="T356" s="924"/>
      <c r="U356" s="924"/>
      <c r="V356" s="924"/>
      <c r="W356" s="924"/>
      <c r="Z356" s="614"/>
      <c r="AA356" s="237"/>
      <c r="AB356" s="615"/>
      <c r="AD356" s="227"/>
      <c r="AE356" s="228"/>
      <c r="AF356" s="326"/>
      <c r="AG356" s="609"/>
      <c r="AH356" s="609"/>
      <c r="AI356" s="609"/>
    </row>
    <row r="357" spans="1:35" s="606" customFormat="1" ht="27.75" customHeight="1" x14ac:dyDescent="0.25">
      <c r="A357" s="417" t="s">
        <v>464</v>
      </c>
      <c r="B357" s="373"/>
      <c r="C357" s="566"/>
      <c r="D357" s="566"/>
      <c r="E357" s="566"/>
      <c r="F357" s="566"/>
      <c r="G357" s="566"/>
      <c r="H357" s="566"/>
      <c r="I357" s="566"/>
      <c r="J357" s="566"/>
      <c r="K357" s="566"/>
      <c r="L357" s="566"/>
      <c r="M357" s="566"/>
      <c r="N357" s="566"/>
      <c r="O357" s="566"/>
      <c r="P357" s="566"/>
      <c r="Q357" s="566"/>
      <c r="R357" s="566"/>
      <c r="S357" s="566"/>
      <c r="T357" s="566"/>
      <c r="U357" s="566"/>
      <c r="V357" s="566"/>
      <c r="W357" s="566"/>
      <c r="Z357" s="634"/>
      <c r="AA357" s="237"/>
      <c r="AB357" s="615"/>
      <c r="AD357" s="227"/>
      <c r="AE357" s="228"/>
      <c r="AF357" s="326"/>
      <c r="AG357" s="332"/>
      <c r="AH357" s="332"/>
      <c r="AI357" s="332"/>
    </row>
    <row r="358" spans="1:35" s="606" customFormat="1" ht="72.599999999999994" customHeight="1" x14ac:dyDescent="0.25">
      <c r="A358" s="416" t="s">
        <v>465</v>
      </c>
      <c r="B358" s="290"/>
      <c r="C358" s="329"/>
      <c r="D358" s="329"/>
      <c r="E358" s="329"/>
      <c r="F358" s="329"/>
      <c r="G358" s="329"/>
      <c r="H358" s="329"/>
      <c r="I358" s="329"/>
      <c r="J358" s="329"/>
      <c r="K358" s="329"/>
      <c r="L358" s="329"/>
      <c r="M358" s="329"/>
      <c r="N358" s="329"/>
      <c r="O358" s="329"/>
      <c r="P358" s="329"/>
      <c r="Q358" s="329"/>
      <c r="R358" s="329"/>
      <c r="S358" s="329"/>
      <c r="T358" s="329"/>
      <c r="U358" s="329"/>
      <c r="V358" s="329"/>
      <c r="W358" s="329"/>
      <c r="Z358" s="634"/>
      <c r="AA358" s="237"/>
      <c r="AB358" s="615"/>
      <c r="AD358" s="227"/>
      <c r="AE358" s="228"/>
      <c r="AF358" s="326"/>
      <c r="AG358" s="332"/>
      <c r="AH358" s="332"/>
      <c r="AI358" s="332"/>
    </row>
    <row r="359" spans="1:35" s="606" customFormat="1" x14ac:dyDescent="0.25">
      <c r="A359" s="188"/>
      <c r="B359" s="175"/>
      <c r="C359" s="176"/>
      <c r="D359" s="176"/>
      <c r="E359" s="635"/>
      <c r="F359" s="176"/>
      <c r="G359" s="176"/>
      <c r="H359" s="635"/>
      <c r="I359" s="176"/>
      <c r="J359" s="176"/>
      <c r="K359" s="635"/>
      <c r="L359" s="176"/>
      <c r="M359" s="176"/>
      <c r="N359" s="635"/>
      <c r="O359" s="176"/>
      <c r="P359" s="612"/>
      <c r="Q359" s="612"/>
      <c r="R359" s="612"/>
      <c r="S359" s="613"/>
      <c r="T359" s="177"/>
      <c r="U359" s="179"/>
      <c r="V359" s="179"/>
      <c r="W359" s="179"/>
      <c r="Z359" s="636"/>
      <c r="AA359" s="237"/>
      <c r="AB359" s="615"/>
      <c r="AD359" s="227"/>
      <c r="AE359" s="228"/>
      <c r="AF359" s="326"/>
      <c r="AG359" s="292"/>
      <c r="AH359" s="292"/>
      <c r="AI359" s="292"/>
    </row>
    <row r="360" spans="1:35" s="606" customFormat="1" ht="25.5" customHeight="1" x14ac:dyDescent="0.25">
      <c r="A360" s="417" t="s">
        <v>466</v>
      </c>
      <c r="B360" s="373"/>
      <c r="C360" s="566"/>
      <c r="D360" s="566"/>
      <c r="E360" s="566"/>
      <c r="F360" s="566"/>
      <c r="G360" s="566"/>
      <c r="H360" s="566"/>
      <c r="I360" s="566"/>
      <c r="J360" s="566"/>
      <c r="K360" s="566"/>
      <c r="L360" s="566"/>
      <c r="M360" s="566"/>
      <c r="N360" s="566"/>
      <c r="O360" s="566"/>
      <c r="P360" s="566"/>
      <c r="Q360" s="566"/>
      <c r="R360" s="566"/>
      <c r="S360" s="616"/>
      <c r="T360" s="566"/>
      <c r="U360" s="566"/>
      <c r="V360" s="566"/>
      <c r="W360" s="566"/>
      <c r="Z360" s="636"/>
      <c r="AA360" s="237"/>
      <c r="AB360" s="615"/>
      <c r="AD360" s="227"/>
      <c r="AE360" s="228"/>
      <c r="AF360" s="229"/>
      <c r="AG360" s="566"/>
      <c r="AH360" s="566"/>
      <c r="AI360" s="566"/>
    </row>
    <row r="361" spans="1:35" s="606" customFormat="1" ht="15.75" customHeight="1" x14ac:dyDescent="0.25">
      <c r="A361" s="417" t="s">
        <v>467</v>
      </c>
      <c r="B361" s="305"/>
      <c r="C361" s="291"/>
      <c r="D361" s="505"/>
      <c r="E361" s="506"/>
      <c r="F361" s="291"/>
      <c r="G361" s="505"/>
      <c r="H361" s="506"/>
      <c r="I361" s="291"/>
      <c r="J361" s="505"/>
      <c r="K361" s="506"/>
      <c r="L361" s="291"/>
      <c r="M361" s="505"/>
      <c r="N361" s="506"/>
      <c r="O361" s="291"/>
      <c r="P361" s="556"/>
      <c r="Q361" s="556"/>
      <c r="R361" s="556"/>
      <c r="S361" s="617"/>
      <c r="T361" s="506"/>
      <c r="U361" s="292"/>
      <c r="V361" s="292"/>
      <c r="W361" s="292"/>
      <c r="Z361" s="636"/>
      <c r="AA361" s="237"/>
      <c r="AB361" s="615"/>
      <c r="AD361" s="227"/>
      <c r="AE361" s="228"/>
      <c r="AF361" s="229"/>
      <c r="AG361" s="292"/>
      <c r="AH361" s="292"/>
      <c r="AI361" s="292"/>
    </row>
    <row r="362" spans="1:35" s="606" customFormat="1" ht="15.75" customHeight="1" x14ac:dyDescent="0.25">
      <c r="A362" s="416" t="s">
        <v>468</v>
      </c>
      <c r="B362" s="299"/>
      <c r="C362" s="291"/>
      <c r="D362" s="505"/>
      <c r="E362" s="506"/>
      <c r="F362" s="291"/>
      <c r="G362" s="505"/>
      <c r="H362" s="506"/>
      <c r="I362" s="291"/>
      <c r="J362" s="505"/>
      <c r="K362" s="506"/>
      <c r="L362" s="291"/>
      <c r="M362" s="505"/>
      <c r="N362" s="506"/>
      <c r="O362" s="291"/>
      <c r="P362" s="483">
        <v>113.4</v>
      </c>
      <c r="Q362" s="233"/>
      <c r="R362" s="483">
        <v>130.5</v>
      </c>
      <c r="S362" s="618">
        <f t="shared" ref="S362:S370" si="514">ROUNDUP(R362*1.1,1)</f>
        <v>143.6</v>
      </c>
      <c r="T362" s="233">
        <f t="shared" ref="T362:T370" si="515">+(S362-R362)/R362</f>
        <v>0.10038314176245207</v>
      </c>
      <c r="U362" s="292"/>
      <c r="V362" s="292"/>
      <c r="W362" s="292"/>
      <c r="Z362" s="636"/>
      <c r="AA362" s="237" t="str">
        <f t="shared" ref="AA362:AA370" si="516">IF(Z362=0,"N/A",(Z362-R362)/R362)</f>
        <v>N/A</v>
      </c>
      <c r="AB362" s="615"/>
      <c r="AD362" s="227">
        <f t="shared" si="486"/>
        <v>130.5</v>
      </c>
      <c r="AE362" s="228">
        <f t="shared" si="487"/>
        <v>143.6</v>
      </c>
      <c r="AF362" s="229">
        <f t="shared" si="488"/>
        <v>0.10038314176245207</v>
      </c>
      <c r="AG362" s="292"/>
      <c r="AH362" s="292"/>
      <c r="AI362" s="292"/>
    </row>
    <row r="363" spans="1:35" s="606" customFormat="1" ht="15.75" customHeight="1" x14ac:dyDescent="0.25">
      <c r="A363" s="416" t="s">
        <v>469</v>
      </c>
      <c r="B363" s="299"/>
      <c r="C363" s="291"/>
      <c r="D363" s="505"/>
      <c r="E363" s="506"/>
      <c r="F363" s="291"/>
      <c r="G363" s="505"/>
      <c r="H363" s="506"/>
      <c r="I363" s="291"/>
      <c r="J363" s="505"/>
      <c r="K363" s="506"/>
      <c r="L363" s="291"/>
      <c r="M363" s="505"/>
      <c r="N363" s="506"/>
      <c r="O363" s="291"/>
      <c r="P363" s="483">
        <v>2.7</v>
      </c>
      <c r="Q363" s="233"/>
      <c r="R363" s="483">
        <v>3.25</v>
      </c>
      <c r="S363" s="618">
        <f t="shared" si="514"/>
        <v>3.6</v>
      </c>
      <c r="T363" s="233">
        <f t="shared" si="515"/>
        <v>0.10769230769230773</v>
      </c>
      <c r="U363" s="292"/>
      <c r="V363" s="292"/>
      <c r="W363" s="292"/>
      <c r="Z363" s="636"/>
      <c r="AA363" s="237" t="str">
        <f t="shared" si="516"/>
        <v>N/A</v>
      </c>
      <c r="AB363" s="615"/>
      <c r="AD363" s="227">
        <f t="shared" si="486"/>
        <v>3.25</v>
      </c>
      <c r="AE363" s="228">
        <f t="shared" si="487"/>
        <v>3.6</v>
      </c>
      <c r="AF363" s="229">
        <f t="shared" si="488"/>
        <v>0.10769230769230773</v>
      </c>
      <c r="AG363" s="292"/>
      <c r="AH363" s="292"/>
      <c r="AI363" s="292"/>
    </row>
    <row r="364" spans="1:35" s="606" customFormat="1" ht="15.75" customHeight="1" x14ac:dyDescent="0.25">
      <c r="A364" s="416" t="s">
        <v>470</v>
      </c>
      <c r="B364" s="299"/>
      <c r="C364" s="291"/>
      <c r="D364" s="505"/>
      <c r="E364" s="506"/>
      <c r="F364" s="291"/>
      <c r="G364" s="505"/>
      <c r="H364" s="506"/>
      <c r="I364" s="291"/>
      <c r="J364" s="505"/>
      <c r="K364" s="506"/>
      <c r="L364" s="291"/>
      <c r="M364" s="505"/>
      <c r="N364" s="506"/>
      <c r="O364" s="291"/>
      <c r="P364" s="483">
        <v>2.7</v>
      </c>
      <c r="Q364" s="233"/>
      <c r="R364" s="483">
        <v>3.25</v>
      </c>
      <c r="S364" s="618">
        <f t="shared" si="514"/>
        <v>3.6</v>
      </c>
      <c r="T364" s="233">
        <f t="shared" si="515"/>
        <v>0.10769230769230773</v>
      </c>
      <c r="U364" s="292"/>
      <c r="V364" s="292"/>
      <c r="W364" s="292"/>
      <c r="Z364" s="636"/>
      <c r="AA364" s="237" t="str">
        <f t="shared" si="516"/>
        <v>N/A</v>
      </c>
      <c r="AB364" s="615"/>
      <c r="AD364" s="227">
        <f t="shared" si="486"/>
        <v>3.25</v>
      </c>
      <c r="AE364" s="228">
        <f t="shared" si="487"/>
        <v>3.6</v>
      </c>
      <c r="AF364" s="229">
        <f t="shared" si="488"/>
        <v>0.10769230769230773</v>
      </c>
      <c r="AG364" s="292"/>
      <c r="AH364" s="292"/>
      <c r="AI364" s="292"/>
    </row>
    <row r="365" spans="1:35" s="606" customFormat="1" ht="15.75" customHeight="1" x14ac:dyDescent="0.25">
      <c r="A365" s="416" t="s">
        <v>471</v>
      </c>
      <c r="B365" s="299"/>
      <c r="C365" s="291"/>
      <c r="D365" s="505"/>
      <c r="E365" s="506"/>
      <c r="F365" s="291"/>
      <c r="G365" s="505"/>
      <c r="H365" s="506"/>
      <c r="I365" s="291"/>
      <c r="J365" s="505"/>
      <c r="K365" s="506"/>
      <c r="L365" s="291"/>
      <c r="M365" s="505"/>
      <c r="N365" s="506"/>
      <c r="O365" s="508"/>
      <c r="P365" s="556">
        <v>23</v>
      </c>
      <c r="Q365" s="233"/>
      <c r="R365" s="483">
        <v>26.5</v>
      </c>
      <c r="S365" s="618">
        <f t="shared" si="514"/>
        <v>29.200000000000003</v>
      </c>
      <c r="T365" s="233">
        <f t="shared" si="515"/>
        <v>0.10188679245283029</v>
      </c>
      <c r="U365" s="292"/>
      <c r="V365" s="292"/>
      <c r="W365" s="292"/>
      <c r="Z365" s="636"/>
      <c r="AA365" s="237" t="str">
        <f t="shared" si="516"/>
        <v>N/A</v>
      </c>
      <c r="AB365" s="615"/>
      <c r="AD365" s="227">
        <f t="shared" si="486"/>
        <v>26.5</v>
      </c>
      <c r="AE365" s="228">
        <f t="shared" si="487"/>
        <v>29.200000000000003</v>
      </c>
      <c r="AF365" s="229">
        <f t="shared" si="488"/>
        <v>0.10188679245283029</v>
      </c>
      <c r="AG365" s="292"/>
      <c r="AH365" s="292"/>
      <c r="AI365" s="292"/>
    </row>
    <row r="366" spans="1:35" s="606" customFormat="1" ht="15.75" customHeight="1" x14ac:dyDescent="0.25">
      <c r="A366" s="416" t="s">
        <v>472</v>
      </c>
      <c r="B366" s="299"/>
      <c r="C366" s="291">
        <v>23.4</v>
      </c>
      <c r="D366" s="232">
        <v>23.4</v>
      </c>
      <c r="E366" s="233">
        <f t="shared" ref="E366:E367" si="517">+(D366-C366)/C366</f>
        <v>0</v>
      </c>
      <c r="F366" s="253">
        <f t="shared" ref="F366:F367" si="518">D366</f>
        <v>23.4</v>
      </c>
      <c r="G366" s="253">
        <v>23.4</v>
      </c>
      <c r="H366" s="233">
        <f t="shared" ref="H366:H367" si="519">+(G366-F366)/F366</f>
        <v>0</v>
      </c>
      <c r="I366" s="253">
        <f t="shared" ref="I366:I367" si="520">G366</f>
        <v>23.4</v>
      </c>
      <c r="J366" s="235">
        <f t="shared" ref="J366:J367" si="521">ROUNDUP(I366*1.03,1)</f>
        <v>24.200000000000003</v>
      </c>
      <c r="K366" s="233">
        <f t="shared" ref="K366:K367" si="522">+(J366-I366)/I366</f>
        <v>3.4188034188034372E-2</v>
      </c>
      <c r="L366" s="253">
        <f t="shared" ref="L366:L369" si="523">J366</f>
        <v>24.200000000000003</v>
      </c>
      <c r="M366" s="235">
        <f t="shared" ref="M366:M369" si="524">ROUNDUP(L366*1.03,1)</f>
        <v>25</v>
      </c>
      <c r="N366" s="233">
        <f t="shared" ref="N366:N369" si="525">+(M366-L366)/L366</f>
        <v>3.3057851239669298E-2</v>
      </c>
      <c r="O366" s="253">
        <f t="shared" ref="O366:O369" si="526">M366</f>
        <v>25</v>
      </c>
      <c r="P366" s="483">
        <v>27</v>
      </c>
      <c r="Q366" s="233">
        <f t="shared" ref="Q366:Q369" si="527">+(P366-O366)/O366</f>
        <v>0.08</v>
      </c>
      <c r="R366" s="483">
        <v>31.25</v>
      </c>
      <c r="S366" s="618">
        <f t="shared" si="514"/>
        <v>34.4</v>
      </c>
      <c r="T366" s="233">
        <f t="shared" si="515"/>
        <v>0.10079999999999996</v>
      </c>
      <c r="U366" s="254" t="s">
        <v>98</v>
      </c>
      <c r="V366" s="254" t="s">
        <v>473</v>
      </c>
      <c r="W366" s="254" t="s">
        <v>11</v>
      </c>
      <c r="Z366" s="636"/>
      <c r="AA366" s="237" t="str">
        <f t="shared" si="516"/>
        <v>N/A</v>
      </c>
      <c r="AB366" s="615"/>
      <c r="AD366" s="227">
        <f t="shared" si="486"/>
        <v>31.25</v>
      </c>
      <c r="AE366" s="228">
        <f t="shared" si="487"/>
        <v>34.4</v>
      </c>
      <c r="AF366" s="229">
        <f t="shared" si="488"/>
        <v>0.10079999999999996</v>
      </c>
      <c r="AG366" s="254" t="s">
        <v>98</v>
      </c>
      <c r="AH366" s="254" t="s">
        <v>473</v>
      </c>
      <c r="AI366" s="254" t="s">
        <v>11</v>
      </c>
    </row>
    <row r="367" spans="1:35" s="606" customFormat="1" ht="15.75" customHeight="1" x14ac:dyDescent="0.25">
      <c r="A367" s="416" t="s">
        <v>474</v>
      </c>
      <c r="B367" s="299"/>
      <c r="C367" s="291">
        <v>41.75</v>
      </c>
      <c r="D367" s="232">
        <v>41.75</v>
      </c>
      <c r="E367" s="233">
        <f t="shared" si="517"/>
        <v>0</v>
      </c>
      <c r="F367" s="253">
        <f t="shared" si="518"/>
        <v>41.75</v>
      </c>
      <c r="G367" s="253">
        <v>41.75</v>
      </c>
      <c r="H367" s="233">
        <f t="shared" si="519"/>
        <v>0</v>
      </c>
      <c r="I367" s="253">
        <f t="shared" si="520"/>
        <v>41.75</v>
      </c>
      <c r="J367" s="235">
        <f t="shared" si="521"/>
        <v>43.1</v>
      </c>
      <c r="K367" s="233">
        <f t="shared" si="522"/>
        <v>3.2335329341317401E-2</v>
      </c>
      <c r="L367" s="253">
        <f t="shared" si="523"/>
        <v>43.1</v>
      </c>
      <c r="M367" s="235">
        <f t="shared" si="524"/>
        <v>44.4</v>
      </c>
      <c r="N367" s="233">
        <f t="shared" si="525"/>
        <v>3.0162412993039376E-2</v>
      </c>
      <c r="O367" s="253">
        <f t="shared" si="526"/>
        <v>44.4</v>
      </c>
      <c r="P367" s="483">
        <v>47.951999999999998</v>
      </c>
      <c r="Q367" s="233">
        <f t="shared" si="527"/>
        <v>7.9999999999999988E-2</v>
      </c>
      <c r="R367" s="483">
        <v>55.25</v>
      </c>
      <c r="S367" s="618">
        <f t="shared" si="514"/>
        <v>60.800000000000004</v>
      </c>
      <c r="T367" s="233">
        <f t="shared" si="515"/>
        <v>0.10045248868778288</v>
      </c>
      <c r="U367" s="254" t="s">
        <v>98</v>
      </c>
      <c r="V367" s="254" t="s">
        <v>473</v>
      </c>
      <c r="W367" s="254" t="s">
        <v>11</v>
      </c>
      <c r="Z367" s="636"/>
      <c r="AA367" s="237" t="str">
        <f t="shared" si="516"/>
        <v>N/A</v>
      </c>
      <c r="AB367" s="615"/>
      <c r="AD367" s="227">
        <f t="shared" si="486"/>
        <v>55.25</v>
      </c>
      <c r="AE367" s="228">
        <f t="shared" si="487"/>
        <v>60.800000000000004</v>
      </c>
      <c r="AF367" s="229">
        <f t="shared" si="488"/>
        <v>0.10045248868778288</v>
      </c>
      <c r="AG367" s="254" t="s">
        <v>98</v>
      </c>
      <c r="AH367" s="254" t="s">
        <v>473</v>
      </c>
      <c r="AI367" s="254" t="s">
        <v>11</v>
      </c>
    </row>
    <row r="368" spans="1:35" s="606" customFormat="1" ht="15.75" customHeight="1" x14ac:dyDescent="0.25">
      <c r="A368" s="416" t="s">
        <v>475</v>
      </c>
      <c r="B368" s="299"/>
      <c r="C368" s="291"/>
      <c r="D368" s="232"/>
      <c r="E368" s="233"/>
      <c r="F368" s="253"/>
      <c r="G368" s="253"/>
      <c r="H368" s="233"/>
      <c r="I368" s="253"/>
      <c r="J368" s="235"/>
      <c r="K368" s="233"/>
      <c r="L368" s="253"/>
      <c r="M368" s="235"/>
      <c r="N368" s="233"/>
      <c r="O368" s="253"/>
      <c r="P368" s="483">
        <v>332</v>
      </c>
      <c r="Q368" s="233"/>
      <c r="R368" s="483">
        <v>382</v>
      </c>
      <c r="S368" s="618">
        <f t="shared" si="514"/>
        <v>420.2</v>
      </c>
      <c r="T368" s="233">
        <f t="shared" si="515"/>
        <v>9.9999999999999964E-2</v>
      </c>
      <c r="U368" s="254"/>
      <c r="V368" s="254"/>
      <c r="W368" s="254"/>
      <c r="Z368" s="636"/>
      <c r="AA368" s="237" t="str">
        <f t="shared" si="516"/>
        <v>N/A</v>
      </c>
      <c r="AB368" s="615"/>
      <c r="AD368" s="227">
        <f t="shared" si="486"/>
        <v>382</v>
      </c>
      <c r="AE368" s="228">
        <f t="shared" si="487"/>
        <v>420.2</v>
      </c>
      <c r="AF368" s="229">
        <f t="shared" si="488"/>
        <v>9.9999999999999964E-2</v>
      </c>
      <c r="AG368" s="254"/>
      <c r="AH368" s="254"/>
      <c r="AI368" s="254"/>
    </row>
    <row r="369" spans="1:35" s="606" customFormat="1" ht="15.75" customHeight="1" x14ac:dyDescent="0.25">
      <c r="A369" s="416" t="s">
        <v>476</v>
      </c>
      <c r="B369" s="299"/>
      <c r="C369" s="291"/>
      <c r="D369" s="505"/>
      <c r="E369" s="506"/>
      <c r="F369" s="291"/>
      <c r="G369" s="505"/>
      <c r="H369" s="506"/>
      <c r="I369" s="552"/>
      <c r="J369" s="235">
        <v>350</v>
      </c>
      <c r="K369" s="506" t="s">
        <v>134</v>
      </c>
      <c r="L369" s="253">
        <f t="shared" si="523"/>
        <v>350</v>
      </c>
      <c r="M369" s="235">
        <f t="shared" si="524"/>
        <v>360.5</v>
      </c>
      <c r="N369" s="233">
        <f t="shared" si="525"/>
        <v>0.03</v>
      </c>
      <c r="O369" s="253">
        <f t="shared" si="526"/>
        <v>360.5</v>
      </c>
      <c r="P369" s="483">
        <v>389.34</v>
      </c>
      <c r="Q369" s="233">
        <f t="shared" si="527"/>
        <v>7.9999999999999932E-2</v>
      </c>
      <c r="R369" s="483">
        <v>447.75</v>
      </c>
      <c r="S369" s="618">
        <f t="shared" si="514"/>
        <v>492.6</v>
      </c>
      <c r="T369" s="233">
        <f t="shared" si="515"/>
        <v>0.10016750418760474</v>
      </c>
      <c r="U369" s="292" t="s">
        <v>98</v>
      </c>
      <c r="V369" s="292" t="s">
        <v>473</v>
      </c>
      <c r="W369" s="292" t="s">
        <v>11</v>
      </c>
      <c r="Z369" s="636"/>
      <c r="AA369" s="237" t="str">
        <f t="shared" si="516"/>
        <v>N/A</v>
      </c>
      <c r="AB369" s="615"/>
      <c r="AD369" s="227">
        <f t="shared" si="486"/>
        <v>447.75</v>
      </c>
      <c r="AE369" s="228">
        <f t="shared" si="487"/>
        <v>492.6</v>
      </c>
      <c r="AF369" s="229">
        <f t="shared" si="488"/>
        <v>0.10016750418760474</v>
      </c>
      <c r="AG369" s="292" t="s">
        <v>98</v>
      </c>
      <c r="AH369" s="292" t="s">
        <v>473</v>
      </c>
      <c r="AI369" s="292" t="s">
        <v>11</v>
      </c>
    </row>
    <row r="370" spans="1:35" s="606" customFormat="1" ht="15.75" customHeight="1" thickBot="1" x14ac:dyDescent="0.3">
      <c r="A370" s="637" t="s">
        <v>477</v>
      </c>
      <c r="B370" s="311"/>
      <c r="C370" s="312"/>
      <c r="D370" s="638"/>
      <c r="E370" s="639"/>
      <c r="F370" s="312"/>
      <c r="G370" s="638"/>
      <c r="H370" s="639"/>
      <c r="I370" s="640"/>
      <c r="J370" s="264"/>
      <c r="K370" s="639"/>
      <c r="L370" s="263"/>
      <c r="M370" s="264"/>
      <c r="N370" s="262"/>
      <c r="O370" s="263"/>
      <c r="P370" s="491"/>
      <c r="Q370" s="491"/>
      <c r="R370" s="491">
        <v>135</v>
      </c>
      <c r="S370" s="641">
        <f t="shared" si="514"/>
        <v>148.5</v>
      </c>
      <c r="T370" s="233">
        <f t="shared" si="515"/>
        <v>0.1</v>
      </c>
      <c r="U370" s="640"/>
      <c r="V370" s="642"/>
      <c r="W370" s="642"/>
      <c r="Z370" s="643"/>
      <c r="AA370" s="316" t="str">
        <f t="shared" si="516"/>
        <v>N/A</v>
      </c>
      <c r="AB370" s="644"/>
      <c r="AD370" s="318">
        <f t="shared" si="486"/>
        <v>135</v>
      </c>
      <c r="AE370" s="319">
        <f t="shared" si="487"/>
        <v>148.5</v>
      </c>
      <c r="AF370" s="320">
        <f t="shared" si="488"/>
        <v>0.1</v>
      </c>
      <c r="AG370" s="640"/>
      <c r="AH370" s="642"/>
      <c r="AI370" s="642"/>
    </row>
    <row r="371" spans="1:35" s="606" customFormat="1" ht="15" thickBot="1" x14ac:dyDescent="0.3">
      <c r="A371" s="645"/>
      <c r="B371" s="646"/>
      <c r="C371" s="590"/>
      <c r="D371" s="647"/>
      <c r="E371" s="648"/>
      <c r="F371" s="590"/>
      <c r="G371" s="647"/>
      <c r="H371" s="648"/>
      <c r="I371" s="590"/>
      <c r="J371" s="647"/>
      <c r="K371" s="648"/>
      <c r="L371" s="590"/>
      <c r="M371" s="647"/>
      <c r="N371" s="648"/>
      <c r="O371" s="590"/>
      <c r="P371" s="649"/>
      <c r="Q371" s="649"/>
      <c r="R371" s="649"/>
      <c r="S371" s="650"/>
      <c r="T371" s="648"/>
      <c r="U371" s="597"/>
      <c r="V371" s="597"/>
      <c r="W371" s="597"/>
      <c r="Z371" s="651"/>
      <c r="AA371" s="237"/>
      <c r="AB371" s="652"/>
      <c r="AD371" s="185"/>
      <c r="AE371" s="185"/>
      <c r="AF371" s="186"/>
      <c r="AG371" s="597"/>
      <c r="AH371" s="597"/>
      <c r="AI371" s="597"/>
    </row>
    <row r="372" spans="1:35" s="606" customFormat="1" ht="73.5" customHeight="1" x14ac:dyDescent="0.25">
      <c r="A372" s="653" t="s">
        <v>478</v>
      </c>
      <c r="B372" s="654"/>
      <c r="C372" s="655" t="s">
        <v>61</v>
      </c>
      <c r="D372" s="655" t="s">
        <v>62</v>
      </c>
      <c r="E372" s="656" t="s">
        <v>42</v>
      </c>
      <c r="F372" s="657" t="s">
        <v>63</v>
      </c>
      <c r="G372" s="657" t="s">
        <v>64</v>
      </c>
      <c r="H372" s="657" t="s">
        <v>4</v>
      </c>
      <c r="I372" s="657" t="s">
        <v>65</v>
      </c>
      <c r="J372" s="657" t="s">
        <v>66</v>
      </c>
      <c r="K372" s="657" t="s">
        <v>4</v>
      </c>
      <c r="L372" s="657" t="s">
        <v>67</v>
      </c>
      <c r="M372" s="657" t="s">
        <v>68</v>
      </c>
      <c r="N372" s="657" t="s">
        <v>4</v>
      </c>
      <c r="O372" s="657" t="s">
        <v>69</v>
      </c>
      <c r="P372" s="658" t="s">
        <v>443</v>
      </c>
      <c r="Q372" s="659" t="s">
        <v>4</v>
      </c>
      <c r="R372" s="603" t="s">
        <v>2</v>
      </c>
      <c r="S372" s="604" t="s">
        <v>72</v>
      </c>
      <c r="T372" s="603" t="s">
        <v>445</v>
      </c>
      <c r="U372" s="657" t="s">
        <v>73</v>
      </c>
      <c r="V372" s="657" t="s">
        <v>6</v>
      </c>
      <c r="W372" s="660" t="s">
        <v>7</v>
      </c>
      <c r="Z372" s="286"/>
      <c r="AA372" s="287"/>
      <c r="AB372" s="288"/>
      <c r="AD372" s="202" t="s">
        <v>71</v>
      </c>
      <c r="AE372" s="203" t="s">
        <v>72</v>
      </c>
      <c r="AF372" s="204" t="s">
        <v>4</v>
      </c>
      <c r="AG372" s="202" t="s">
        <v>73</v>
      </c>
      <c r="AH372" s="202" t="s">
        <v>6</v>
      </c>
      <c r="AI372" s="205" t="s">
        <v>7</v>
      </c>
    </row>
    <row r="373" spans="1:35" s="606" customFormat="1" ht="32.25" customHeight="1" x14ac:dyDescent="0.25">
      <c r="A373" s="417" t="s">
        <v>479</v>
      </c>
      <c r="B373" s="373"/>
      <c r="C373" s="564"/>
      <c r="D373" s="564"/>
      <c r="E373" s="564"/>
      <c r="F373" s="564"/>
      <c r="G373" s="564"/>
      <c r="H373" s="564"/>
      <c r="I373" s="564"/>
      <c r="J373" s="564"/>
      <c r="K373" s="564"/>
      <c r="L373" s="564"/>
      <c r="M373" s="564"/>
      <c r="N373" s="564"/>
      <c r="O373" s="564"/>
      <c r="P373" s="564"/>
      <c r="Q373" s="564"/>
      <c r="R373" s="564"/>
      <c r="S373" s="661"/>
      <c r="T373" s="564"/>
      <c r="U373" s="564"/>
      <c r="V373" s="564"/>
      <c r="W373" s="564"/>
      <c r="Z373" s="614"/>
      <c r="AA373" s="237"/>
      <c r="AB373" s="615"/>
      <c r="AD373" s="227"/>
      <c r="AE373" s="228"/>
      <c r="AF373" s="229"/>
      <c r="AG373" s="564"/>
      <c r="AH373" s="564"/>
      <c r="AI373" s="564"/>
    </row>
    <row r="374" spans="1:35" s="606" customFormat="1" ht="15" x14ac:dyDescent="0.25">
      <c r="A374" s="417" t="s">
        <v>480</v>
      </c>
      <c r="B374" s="305"/>
      <c r="C374" s="291"/>
      <c r="D374" s="505"/>
      <c r="E374" s="506"/>
      <c r="F374" s="291"/>
      <c r="G374" s="505"/>
      <c r="H374" s="506"/>
      <c r="I374" s="291"/>
      <c r="J374" s="505"/>
      <c r="K374" s="506"/>
      <c r="L374" s="291"/>
      <c r="M374" s="505"/>
      <c r="N374" s="506"/>
      <c r="O374" s="291"/>
      <c r="P374" s="556"/>
      <c r="Q374" s="556"/>
      <c r="R374" s="556"/>
      <c r="S374" s="617"/>
      <c r="T374" s="506"/>
      <c r="U374" s="292"/>
      <c r="V374" s="292"/>
      <c r="W374" s="292"/>
      <c r="Z374" s="614"/>
      <c r="AA374" s="237"/>
      <c r="AB374" s="615"/>
      <c r="AD374" s="227"/>
      <c r="AE374" s="228"/>
      <c r="AF374" s="229"/>
      <c r="AG374" s="292"/>
      <c r="AH374" s="292"/>
      <c r="AI374" s="292"/>
    </row>
    <row r="375" spans="1:35" s="606" customFormat="1" ht="52.5" customHeight="1" x14ac:dyDescent="0.25">
      <c r="A375" s="416" t="s">
        <v>481</v>
      </c>
      <c r="B375" s="290"/>
      <c r="C375" s="291"/>
      <c r="D375" s="505"/>
      <c r="E375" s="506"/>
      <c r="F375" s="291"/>
      <c r="G375" s="505"/>
      <c r="H375" s="506"/>
      <c r="I375" s="291"/>
      <c r="J375" s="505"/>
      <c r="K375" s="506"/>
      <c r="L375" s="291"/>
      <c r="M375" s="505"/>
      <c r="N375" s="506"/>
      <c r="O375" s="291"/>
      <c r="P375" s="556"/>
      <c r="Q375" s="556"/>
      <c r="R375" s="483">
        <v>115.5</v>
      </c>
      <c r="S375" s="618">
        <f t="shared" ref="S375:S381" si="528">ROUNDUP(R375*1.1,1)</f>
        <v>127.1</v>
      </c>
      <c r="T375" s="233">
        <f t="shared" ref="T375:T376" si="529">+(S375-R375)/R375</f>
        <v>0.10043290043290039</v>
      </c>
      <c r="U375" s="292"/>
      <c r="V375" s="292"/>
      <c r="W375" s="292"/>
      <c r="Z375" s="926" t="s">
        <v>482</v>
      </c>
      <c r="AA375" s="237">
        <f t="shared" ref="AA375:AA381" si="530">IF(Z375=0,"N/A",(Z375-R375)/R375)</f>
        <v>0.10173160173160173</v>
      </c>
      <c r="AB375" s="615" t="s">
        <v>100</v>
      </c>
      <c r="AD375" s="227">
        <f t="shared" si="486"/>
        <v>115.5</v>
      </c>
      <c r="AE375" s="228" t="str">
        <f t="shared" si="487"/>
        <v>£127.25</v>
      </c>
      <c r="AF375" s="229">
        <f t="shared" si="488"/>
        <v>0.10173160173160173</v>
      </c>
      <c r="AG375" s="292"/>
      <c r="AH375" s="292"/>
      <c r="AI375" s="292"/>
    </row>
    <row r="376" spans="1:35" s="606" customFormat="1" ht="14.1" customHeight="1" x14ac:dyDescent="0.25">
      <c r="A376" s="416" t="s">
        <v>483</v>
      </c>
      <c r="B376" s="290"/>
      <c r="C376" s="291">
        <v>110</v>
      </c>
      <c r="D376" s="232">
        <v>100</v>
      </c>
      <c r="E376" s="233">
        <f>+(D376-C376)/C376</f>
        <v>-9.0909090909090912E-2</v>
      </c>
      <c r="F376" s="253">
        <f t="shared" ref="F376" si="531">D376</f>
        <v>100</v>
      </c>
      <c r="G376" s="235">
        <v>100</v>
      </c>
      <c r="H376" s="233">
        <f t="shared" ref="H376" si="532">+(G376-F376)/F376</f>
        <v>0</v>
      </c>
      <c r="I376" s="253">
        <f t="shared" ref="I376" si="533">G376</f>
        <v>100</v>
      </c>
      <c r="J376" s="235">
        <v>110</v>
      </c>
      <c r="K376" s="233">
        <f t="shared" ref="K376" si="534">+(J376-I376)/I376</f>
        <v>0.1</v>
      </c>
      <c r="L376" s="253">
        <f t="shared" ref="L376" si="535">J376</f>
        <v>110</v>
      </c>
      <c r="M376" s="235">
        <v>115.5</v>
      </c>
      <c r="N376" s="233">
        <f t="shared" ref="N376:N381" si="536">+(M376-L376)/L376</f>
        <v>0.05</v>
      </c>
      <c r="O376" s="253">
        <f t="shared" ref="O376" si="537">M376</f>
        <v>115.5</v>
      </c>
      <c r="P376" s="483">
        <v>124.74</v>
      </c>
      <c r="Q376" s="233">
        <f t="shared" ref="Q376:Q381" si="538">+(P376-O376)/O376</f>
        <v>7.999999999999996E-2</v>
      </c>
      <c r="R376" s="483">
        <v>210</v>
      </c>
      <c r="S376" s="618">
        <f t="shared" si="528"/>
        <v>231</v>
      </c>
      <c r="T376" s="233">
        <f t="shared" si="529"/>
        <v>0.1</v>
      </c>
      <c r="U376" s="254" t="s">
        <v>98</v>
      </c>
      <c r="V376" s="254" t="s">
        <v>484</v>
      </c>
      <c r="W376" s="254" t="s">
        <v>11</v>
      </c>
      <c r="Z376" s="926" t="s">
        <v>485</v>
      </c>
      <c r="AA376" s="237">
        <f t="shared" si="530"/>
        <v>0.1</v>
      </c>
      <c r="AB376" s="615"/>
      <c r="AD376" s="227">
        <f t="shared" si="486"/>
        <v>210</v>
      </c>
      <c r="AE376" s="228" t="str">
        <f t="shared" si="487"/>
        <v>£231.00</v>
      </c>
      <c r="AF376" s="229">
        <f t="shared" si="488"/>
        <v>0.1</v>
      </c>
      <c r="AG376" s="254" t="s">
        <v>98</v>
      </c>
      <c r="AH376" s="254" t="s">
        <v>484</v>
      </c>
      <c r="AI376" s="254" t="s">
        <v>11</v>
      </c>
    </row>
    <row r="377" spans="1:35" s="606" customFormat="1" ht="15" x14ac:dyDescent="0.2">
      <c r="A377" s="417" t="s">
        <v>486</v>
      </c>
      <c r="B377" s="305"/>
      <c r="C377" s="291"/>
      <c r="D377" s="505"/>
      <c r="E377" s="506"/>
      <c r="F377" s="552"/>
      <c r="G377" s="292"/>
      <c r="H377" s="506"/>
      <c r="I377" s="552"/>
      <c r="J377" s="292"/>
      <c r="K377" s="506"/>
      <c r="L377" s="552"/>
      <c r="M377" s="292"/>
      <c r="N377" s="233"/>
      <c r="O377" s="552"/>
      <c r="P377" s="556"/>
      <c r="Q377" s="233"/>
      <c r="R377" s="483"/>
      <c r="S377" s="618"/>
      <c r="T377" s="233"/>
      <c r="U377" s="292"/>
      <c r="V377" s="292"/>
      <c r="W377" s="292"/>
      <c r="Z377" s="922" t="s">
        <v>487</v>
      </c>
      <c r="AA377" s="237"/>
      <c r="AB377" s="615" t="s">
        <v>100</v>
      </c>
      <c r="AD377" s="227"/>
      <c r="AE377" s="228"/>
      <c r="AF377" s="229"/>
      <c r="AG377" s="292"/>
      <c r="AH377" s="292"/>
      <c r="AI377" s="292"/>
    </row>
    <row r="378" spans="1:35" s="606" customFormat="1" ht="33" customHeight="1" x14ac:dyDescent="0.25">
      <c r="A378" s="416" t="s">
        <v>488</v>
      </c>
      <c r="B378" s="290"/>
      <c r="C378" s="291"/>
      <c r="D378" s="505"/>
      <c r="E378" s="506"/>
      <c r="F378" s="552"/>
      <c r="G378" s="292"/>
      <c r="H378" s="506"/>
      <c r="I378" s="552"/>
      <c r="J378" s="292"/>
      <c r="K378" s="506"/>
      <c r="L378" s="552"/>
      <c r="M378" s="292"/>
      <c r="N378" s="233"/>
      <c r="O378" s="552"/>
      <c r="P378" s="556"/>
      <c r="Q378" s="233"/>
      <c r="R378" s="483">
        <v>34</v>
      </c>
      <c r="S378" s="618">
        <f t="shared" si="528"/>
        <v>37.4</v>
      </c>
      <c r="T378" s="233">
        <f t="shared" ref="T378:T381" si="539">+(S378-R378)/R378</f>
        <v>9.9999999999999964E-2</v>
      </c>
      <c r="U378" s="292"/>
      <c r="V378" s="292"/>
      <c r="W378" s="292"/>
      <c r="Z378" s="926" t="s">
        <v>489</v>
      </c>
      <c r="AA378" s="237">
        <f t="shared" si="530"/>
        <v>0.10294117647058823</v>
      </c>
      <c r="AB378" s="615" t="s">
        <v>100</v>
      </c>
      <c r="AD378" s="227">
        <f t="shared" si="486"/>
        <v>34</v>
      </c>
      <c r="AE378" s="228" t="str">
        <f t="shared" si="487"/>
        <v>£37.50</v>
      </c>
      <c r="AF378" s="229">
        <f t="shared" si="488"/>
        <v>0.10294117647058823</v>
      </c>
      <c r="AG378" s="292"/>
      <c r="AH378" s="292"/>
      <c r="AI378" s="292"/>
    </row>
    <row r="379" spans="1:35" s="606" customFormat="1" ht="33" customHeight="1" x14ac:dyDescent="0.25">
      <c r="A379" s="416" t="s">
        <v>490</v>
      </c>
      <c r="B379" s="290"/>
      <c r="C379" s="291"/>
      <c r="D379" s="505"/>
      <c r="E379" s="506"/>
      <c r="F379" s="552"/>
      <c r="G379" s="292"/>
      <c r="H379" s="506"/>
      <c r="I379" s="253"/>
      <c r="J379" s="235">
        <v>50</v>
      </c>
      <c r="K379" s="233" t="s">
        <v>134</v>
      </c>
      <c r="L379" s="253">
        <f t="shared" ref="L379:L381" si="540">J379</f>
        <v>50</v>
      </c>
      <c r="M379" s="235">
        <v>51.5</v>
      </c>
      <c r="N379" s="233">
        <f t="shared" si="536"/>
        <v>0.03</v>
      </c>
      <c r="O379" s="253">
        <f t="shared" ref="O379:O381" si="541">M379</f>
        <v>51.5</v>
      </c>
      <c r="P379" s="483">
        <v>55.62</v>
      </c>
      <c r="Q379" s="233">
        <f t="shared" si="538"/>
        <v>7.9999999999999946E-2</v>
      </c>
      <c r="R379" s="483">
        <v>64</v>
      </c>
      <c r="S379" s="618">
        <f t="shared" si="528"/>
        <v>70.400000000000006</v>
      </c>
      <c r="T379" s="233">
        <f t="shared" si="539"/>
        <v>0.10000000000000009</v>
      </c>
      <c r="U379" s="254" t="s">
        <v>98</v>
      </c>
      <c r="V379" s="254" t="s">
        <v>484</v>
      </c>
      <c r="W379" s="254" t="s">
        <v>11</v>
      </c>
      <c r="Z379" s="926" t="s">
        <v>491</v>
      </c>
      <c r="AA379" s="237">
        <f t="shared" si="530"/>
        <v>0.1015625</v>
      </c>
      <c r="AB379" s="615" t="s">
        <v>100</v>
      </c>
      <c r="AD379" s="227">
        <f t="shared" si="486"/>
        <v>64</v>
      </c>
      <c r="AE379" s="228" t="str">
        <f t="shared" si="487"/>
        <v>£70.50</v>
      </c>
      <c r="AF379" s="229">
        <f t="shared" si="488"/>
        <v>0.1015625</v>
      </c>
      <c r="AG379" s="254" t="s">
        <v>98</v>
      </c>
      <c r="AH379" s="254" t="s">
        <v>484</v>
      </c>
      <c r="AI379" s="254" t="s">
        <v>11</v>
      </c>
    </row>
    <row r="380" spans="1:35" s="606" customFormat="1" ht="33" customHeight="1" x14ac:dyDescent="0.25">
      <c r="A380" s="416" t="s">
        <v>492</v>
      </c>
      <c r="B380" s="290"/>
      <c r="C380" s="291"/>
      <c r="D380" s="505"/>
      <c r="E380" s="506"/>
      <c r="F380" s="552"/>
      <c r="G380" s="292"/>
      <c r="H380" s="506"/>
      <c r="I380" s="253"/>
      <c r="J380" s="235"/>
      <c r="K380" s="233"/>
      <c r="L380" s="253"/>
      <c r="M380" s="235"/>
      <c r="N380" s="233"/>
      <c r="O380" s="253"/>
      <c r="P380" s="483"/>
      <c r="Q380" s="233"/>
      <c r="R380" s="483">
        <v>27</v>
      </c>
      <c r="S380" s="618">
        <f t="shared" si="528"/>
        <v>29.7</v>
      </c>
      <c r="T380" s="233">
        <f t="shared" si="539"/>
        <v>9.9999999999999978E-2</v>
      </c>
      <c r="U380" s="254"/>
      <c r="V380" s="254"/>
      <c r="W380" s="254"/>
      <c r="Z380" s="926" t="s">
        <v>493</v>
      </c>
      <c r="AA380" s="237">
        <f t="shared" si="530"/>
        <v>0.10185185185185185</v>
      </c>
      <c r="AB380" s="615" t="s">
        <v>100</v>
      </c>
      <c r="AD380" s="227">
        <f t="shared" si="486"/>
        <v>27</v>
      </c>
      <c r="AE380" s="228" t="str">
        <f t="shared" si="487"/>
        <v>£29.75</v>
      </c>
      <c r="AF380" s="229">
        <f t="shared" si="488"/>
        <v>0.10185185185185185</v>
      </c>
      <c r="AG380" s="254"/>
      <c r="AH380" s="254"/>
      <c r="AI380" s="254"/>
    </row>
    <row r="381" spans="1:35" s="606" customFormat="1" ht="33" customHeight="1" x14ac:dyDescent="0.25">
      <c r="A381" s="416" t="s">
        <v>494</v>
      </c>
      <c r="B381" s="290"/>
      <c r="C381" s="291">
        <v>40</v>
      </c>
      <c r="D381" s="232">
        <v>40</v>
      </c>
      <c r="E381" s="233">
        <f>+(D381-C381)/C381</f>
        <v>0</v>
      </c>
      <c r="F381" s="253">
        <f t="shared" ref="F381" si="542">D381</f>
        <v>40</v>
      </c>
      <c r="G381" s="235">
        <v>40</v>
      </c>
      <c r="H381" s="233">
        <f t="shared" ref="H381" si="543">+(G381-F381)/F381</f>
        <v>0</v>
      </c>
      <c r="I381" s="253">
        <f t="shared" ref="I381" si="544">G381</f>
        <v>40</v>
      </c>
      <c r="J381" s="235">
        <v>40</v>
      </c>
      <c r="K381" s="233">
        <f t="shared" ref="K381" si="545">+(J381-I381)/I381</f>
        <v>0</v>
      </c>
      <c r="L381" s="253">
        <f t="shared" si="540"/>
        <v>40</v>
      </c>
      <c r="M381" s="235">
        <v>41.2</v>
      </c>
      <c r="N381" s="233">
        <f t="shared" si="536"/>
        <v>3.0000000000000072E-2</v>
      </c>
      <c r="O381" s="253">
        <f t="shared" si="541"/>
        <v>41.2</v>
      </c>
      <c r="P381" s="483">
        <v>44.496000000000002</v>
      </c>
      <c r="Q381" s="233">
        <f t="shared" si="538"/>
        <v>7.9999999999999974E-2</v>
      </c>
      <c r="R381" s="483">
        <v>49</v>
      </c>
      <c r="S381" s="618">
        <f t="shared" si="528"/>
        <v>53.9</v>
      </c>
      <c r="T381" s="233">
        <f t="shared" si="539"/>
        <v>9.9999999999999978E-2</v>
      </c>
      <c r="U381" s="254" t="s">
        <v>98</v>
      </c>
      <c r="V381" s="254" t="s">
        <v>484</v>
      </c>
      <c r="W381" s="254" t="s">
        <v>11</v>
      </c>
      <c r="Z381" s="926" t="s">
        <v>495</v>
      </c>
      <c r="AA381" s="237">
        <f t="shared" si="530"/>
        <v>0.10204081632653061</v>
      </c>
      <c r="AB381" s="615" t="s">
        <v>100</v>
      </c>
      <c r="AD381" s="227">
        <f t="shared" si="486"/>
        <v>49</v>
      </c>
      <c r="AE381" s="228" t="str">
        <f t="shared" si="487"/>
        <v>£54.00</v>
      </c>
      <c r="AF381" s="229">
        <f t="shared" si="488"/>
        <v>0.10204081632653061</v>
      </c>
      <c r="AG381" s="254" t="s">
        <v>98</v>
      </c>
      <c r="AH381" s="254" t="s">
        <v>484</v>
      </c>
      <c r="AI381" s="254" t="s">
        <v>11</v>
      </c>
    </row>
    <row r="382" spans="1:35" s="606" customFormat="1" ht="43.5" customHeight="1" x14ac:dyDescent="0.25">
      <c r="A382" s="416" t="s">
        <v>496</v>
      </c>
      <c r="B382" s="290"/>
      <c r="C382" s="329"/>
      <c r="D382" s="329"/>
      <c r="E382" s="329"/>
      <c r="F382" s="329"/>
      <c r="G382" s="329"/>
      <c r="H382" s="329"/>
      <c r="I382" s="329"/>
      <c r="J382" s="329"/>
      <c r="K382" s="329"/>
      <c r="L382" s="329"/>
      <c r="M382" s="329"/>
      <c r="N382" s="329"/>
      <c r="O382" s="329"/>
      <c r="P382" s="329"/>
      <c r="Q382" s="233"/>
      <c r="R382" s="329"/>
      <c r="S382" s="662"/>
      <c r="T382" s="329"/>
      <c r="U382" s="329"/>
      <c r="V382" s="329"/>
      <c r="W382" s="329"/>
      <c r="Z382" s="614"/>
      <c r="AA382" s="237"/>
      <c r="AB382" s="615"/>
      <c r="AD382" s="227"/>
      <c r="AE382" s="228"/>
      <c r="AF382" s="229"/>
      <c r="AG382" s="329"/>
      <c r="AH382" s="329"/>
      <c r="AI382" s="329"/>
    </row>
    <row r="383" spans="1:35" s="606" customFormat="1" x14ac:dyDescent="0.25">
      <c r="A383" s="188"/>
      <c r="B383" s="188"/>
      <c r="C383" s="188"/>
      <c r="D383" s="188"/>
      <c r="E383" s="188"/>
      <c r="F383" s="188"/>
      <c r="G383" s="188"/>
      <c r="H383" s="188"/>
      <c r="I383" s="188"/>
      <c r="J383" s="188"/>
      <c r="K383" s="188"/>
      <c r="L383" s="188"/>
      <c r="M383" s="188"/>
      <c r="N383" s="188"/>
      <c r="O383" s="188"/>
      <c r="P383" s="188"/>
      <c r="Q383" s="188"/>
      <c r="R383" s="188"/>
      <c r="S383" s="663"/>
      <c r="T383" s="188"/>
      <c r="U383" s="188"/>
      <c r="V383" s="188"/>
      <c r="W383" s="188"/>
      <c r="Z383" s="614"/>
      <c r="AA383" s="237"/>
      <c r="AB383" s="615"/>
      <c r="AD383" s="227"/>
      <c r="AE383" s="228"/>
      <c r="AF383" s="229"/>
      <c r="AG383" s="188"/>
      <c r="AH383" s="188"/>
      <c r="AI383" s="188"/>
    </row>
    <row r="384" spans="1:35" s="606" customFormat="1" ht="15" x14ac:dyDescent="0.25">
      <c r="A384" s="417" t="s">
        <v>497</v>
      </c>
      <c r="B384" s="305"/>
      <c r="C384" s="291"/>
      <c r="D384" s="505"/>
      <c r="E384" s="506"/>
      <c r="F384" s="291"/>
      <c r="G384" s="505"/>
      <c r="H384" s="506"/>
      <c r="I384" s="291"/>
      <c r="J384" s="505"/>
      <c r="K384" s="506"/>
      <c r="L384" s="291"/>
      <c r="M384" s="505"/>
      <c r="N384" s="506"/>
      <c r="O384" s="291"/>
      <c r="P384" s="556"/>
      <c r="Q384" s="556"/>
      <c r="R384" s="556"/>
      <c r="S384" s="617"/>
      <c r="T384" s="506"/>
      <c r="U384" s="292"/>
      <c r="V384" s="292"/>
      <c r="W384" s="292"/>
      <c r="Z384" s="614"/>
      <c r="AA384" s="237"/>
      <c r="AB384" s="615"/>
      <c r="AD384" s="227"/>
      <c r="AE384" s="228"/>
      <c r="AF384" s="229"/>
      <c r="AG384" s="292"/>
      <c r="AH384" s="292"/>
      <c r="AI384" s="292"/>
    </row>
    <row r="385" spans="1:35" s="606" customFormat="1" ht="60.6" customHeight="1" x14ac:dyDescent="0.25">
      <c r="A385" s="416" t="s">
        <v>498</v>
      </c>
      <c r="B385" s="299"/>
      <c r="C385" s="291"/>
      <c r="D385" s="664">
        <v>30</v>
      </c>
      <c r="E385" s="300" t="s">
        <v>219</v>
      </c>
      <c r="F385" s="253">
        <f t="shared" ref="F385" si="546">D385</f>
        <v>30</v>
      </c>
      <c r="G385" s="235">
        <v>30</v>
      </c>
      <c r="H385" s="233">
        <f t="shared" ref="H385" si="547">+(G385-F385)/F385</f>
        <v>0</v>
      </c>
      <c r="I385" s="253">
        <f t="shared" ref="I385" si="548">G385</f>
        <v>30</v>
      </c>
      <c r="J385" s="235">
        <v>30</v>
      </c>
      <c r="K385" s="233">
        <f t="shared" ref="K385" si="549">+(J385-I385)/I385</f>
        <v>0</v>
      </c>
      <c r="L385" s="253">
        <f t="shared" ref="L385" si="550">J385</f>
        <v>30</v>
      </c>
      <c r="M385" s="235">
        <v>30</v>
      </c>
      <c r="N385" s="233">
        <f t="shared" ref="N385" si="551">+(M385-L385)/L385</f>
        <v>0</v>
      </c>
      <c r="O385" s="253">
        <f t="shared" ref="O385" si="552">M385</f>
        <v>30</v>
      </c>
      <c r="P385" s="665" t="s">
        <v>499</v>
      </c>
      <c r="Q385" s="665"/>
      <c r="R385" s="665" t="s">
        <v>500</v>
      </c>
      <c r="S385" s="666">
        <f>ROUNDUP(45*1.1,1)</f>
        <v>49.5</v>
      </c>
      <c r="T385" s="233">
        <f>+(S385-45)/45</f>
        <v>0.1</v>
      </c>
      <c r="U385" s="254" t="s">
        <v>98</v>
      </c>
      <c r="V385" s="927" t="s">
        <v>501</v>
      </c>
      <c r="W385" s="254" t="s">
        <v>11</v>
      </c>
      <c r="Z385" s="614">
        <v>50</v>
      </c>
      <c r="AA385" s="237">
        <f>IF(Z385=0,"N/A",(Z385-R385)/R385)</f>
        <v>0.1111111111111111</v>
      </c>
      <c r="AB385" s="667" t="s">
        <v>502</v>
      </c>
      <c r="AD385" s="227" t="str">
        <f t="shared" ref="AD385:AD443" si="553">R385</f>
        <v xml:space="preserve">£45 </v>
      </c>
      <c r="AE385" s="228">
        <f t="shared" ref="AE385:AE443" si="554">IF(Z385=0,S385,Z385)</f>
        <v>50</v>
      </c>
      <c r="AF385" s="229">
        <f t="shared" ref="AF385:AF443" si="555">IF(AA385="N/A",T385,AA385)</f>
        <v>0.1111111111111111</v>
      </c>
      <c r="AG385" s="254" t="s">
        <v>98</v>
      </c>
      <c r="AH385" s="69" t="s">
        <v>501</v>
      </c>
      <c r="AI385" s="254" t="s">
        <v>11</v>
      </c>
    </row>
    <row r="386" spans="1:35" s="606" customFormat="1" ht="15" x14ac:dyDescent="0.25">
      <c r="A386" s="174"/>
      <c r="B386" s="321"/>
      <c r="C386" s="586"/>
      <c r="D386" s="176"/>
      <c r="E386" s="177"/>
      <c r="F386" s="611"/>
      <c r="G386" s="179"/>
      <c r="H386" s="177"/>
      <c r="I386" s="611"/>
      <c r="J386" s="179"/>
      <c r="K386" s="177"/>
      <c r="L386" s="611"/>
      <c r="M386" s="179"/>
      <c r="N386" s="177"/>
      <c r="O386" s="611"/>
      <c r="P386" s="612"/>
      <c r="Q386" s="612"/>
      <c r="R386" s="612"/>
      <c r="S386" s="613"/>
      <c r="T386" s="177"/>
      <c r="U386" s="179"/>
      <c r="V386" s="179"/>
      <c r="W386" s="179"/>
      <c r="Z386" s="614"/>
      <c r="AA386" s="237"/>
      <c r="AB386" s="615"/>
      <c r="AD386" s="227"/>
      <c r="AE386" s="228"/>
      <c r="AF386" s="229"/>
      <c r="AG386" s="179"/>
      <c r="AH386" s="179"/>
      <c r="AI386" s="179"/>
    </row>
    <row r="387" spans="1:35" s="606" customFormat="1" ht="30" x14ac:dyDescent="0.25">
      <c r="A387" s="417" t="s">
        <v>503</v>
      </c>
      <c r="B387" s="305"/>
      <c r="C387" s="291"/>
      <c r="D387" s="505"/>
      <c r="E387" s="506"/>
      <c r="F387" s="552"/>
      <c r="G387" s="292"/>
      <c r="H387" s="506"/>
      <c r="I387" s="552"/>
      <c r="J387" s="292"/>
      <c r="K387" s="506"/>
      <c r="L387" s="552"/>
      <c r="M387" s="292"/>
      <c r="N387" s="506"/>
      <c r="O387" s="552"/>
      <c r="P387" s="556"/>
      <c r="Q387" s="556"/>
      <c r="R387" s="556"/>
      <c r="S387" s="617"/>
      <c r="T387" s="506"/>
      <c r="U387" s="292"/>
      <c r="V387" s="292"/>
      <c r="W387" s="292"/>
      <c r="Z387" s="614"/>
      <c r="AA387" s="237"/>
      <c r="AB387" s="615"/>
      <c r="AD387" s="227"/>
      <c r="AE387" s="228"/>
      <c r="AF387" s="229"/>
      <c r="AG387" s="292"/>
      <c r="AH387" s="292"/>
      <c r="AI387" s="292"/>
    </row>
    <row r="388" spans="1:35" s="606" customFormat="1" ht="15" x14ac:dyDescent="0.25">
      <c r="A388" s="417" t="s">
        <v>467</v>
      </c>
      <c r="B388" s="305"/>
      <c r="C388" s="291"/>
      <c r="D388" s="505"/>
      <c r="E388" s="506"/>
      <c r="F388" s="552"/>
      <c r="G388" s="292"/>
      <c r="H388" s="506"/>
      <c r="I388" s="552"/>
      <c r="J388" s="292"/>
      <c r="K388" s="506"/>
      <c r="L388" s="552"/>
      <c r="M388" s="292"/>
      <c r="N388" s="506"/>
      <c r="O388" s="552"/>
      <c r="P388" s="556"/>
      <c r="Q388" s="556"/>
      <c r="R388" s="556"/>
      <c r="S388" s="617"/>
      <c r="T388" s="506"/>
      <c r="U388" s="292"/>
      <c r="V388" s="292"/>
      <c r="W388" s="292"/>
      <c r="Z388" s="614"/>
      <c r="AA388" s="237"/>
      <c r="AB388" s="615"/>
      <c r="AD388" s="227"/>
      <c r="AE388" s="228"/>
      <c r="AF388" s="229"/>
      <c r="AG388" s="292"/>
      <c r="AH388" s="292"/>
      <c r="AI388" s="292"/>
    </row>
    <row r="389" spans="1:35" s="606" customFormat="1" x14ac:dyDescent="0.2">
      <c r="A389" s="416" t="s">
        <v>504</v>
      </c>
      <c r="B389" s="299"/>
      <c r="C389" s="291">
        <v>15</v>
      </c>
      <c r="D389" s="232">
        <v>15</v>
      </c>
      <c r="E389" s="233">
        <f t="shared" ref="E389:E392" si="556">+(D389-C389)/C389</f>
        <v>0</v>
      </c>
      <c r="F389" s="253">
        <f t="shared" ref="F389:F392" si="557">D389</f>
        <v>15</v>
      </c>
      <c r="G389" s="253">
        <v>15</v>
      </c>
      <c r="H389" s="233">
        <f t="shared" ref="H389:H392" si="558">+(G389-F389)/F389</f>
        <v>0</v>
      </c>
      <c r="I389" s="253">
        <f t="shared" ref="I389:I392" si="559">G389</f>
        <v>15</v>
      </c>
      <c r="J389" s="253">
        <v>15</v>
      </c>
      <c r="K389" s="233">
        <f t="shared" ref="K389:K392" si="560">+(J389-I389)/I389</f>
        <v>0</v>
      </c>
      <c r="L389" s="253">
        <f t="shared" ref="L389:L392" si="561">J389</f>
        <v>15</v>
      </c>
      <c r="M389" s="253">
        <v>15</v>
      </c>
      <c r="N389" s="233">
        <f t="shared" ref="N389:N392" si="562">+(M389-L389)/L389</f>
        <v>0</v>
      </c>
      <c r="O389" s="253">
        <f t="shared" ref="O389:O392" si="563">M389</f>
        <v>15</v>
      </c>
      <c r="P389" s="483">
        <v>16.2</v>
      </c>
      <c r="Q389" s="233">
        <f t="shared" ref="Q389:Q399" si="564">+(P389-O389)/O389</f>
        <v>7.9999999999999946E-2</v>
      </c>
      <c r="R389" s="483">
        <v>18.75</v>
      </c>
      <c r="S389" s="618">
        <f t="shared" ref="S389:S399" si="565">ROUNDUP(R389*1.1,1)</f>
        <v>20.700000000000003</v>
      </c>
      <c r="T389" s="233">
        <f t="shared" ref="T389:T392" si="566">+(S389-R389)/R389</f>
        <v>0.10400000000000015</v>
      </c>
      <c r="U389" s="254" t="s">
        <v>98</v>
      </c>
      <c r="V389" s="254" t="s">
        <v>473</v>
      </c>
      <c r="W389" s="254" t="s">
        <v>11</v>
      </c>
      <c r="Z389" s="614">
        <v>15</v>
      </c>
      <c r="AA389" s="237">
        <f>IF(Z389=0,"N/A",(Z389-R389)/R389)</f>
        <v>-0.2</v>
      </c>
      <c r="AB389" s="928" t="s">
        <v>505</v>
      </c>
      <c r="AD389" s="227">
        <f t="shared" si="553"/>
        <v>18.75</v>
      </c>
      <c r="AE389" s="228">
        <f t="shared" si="554"/>
        <v>15</v>
      </c>
      <c r="AF389" s="229">
        <f t="shared" si="555"/>
        <v>-0.2</v>
      </c>
      <c r="AG389" s="254" t="s">
        <v>98</v>
      </c>
      <c r="AH389" s="254" t="s">
        <v>473</v>
      </c>
      <c r="AI389" s="254" t="s">
        <v>11</v>
      </c>
    </row>
    <row r="390" spans="1:35" s="606" customFormat="1" x14ac:dyDescent="0.2">
      <c r="A390" s="416" t="s">
        <v>474</v>
      </c>
      <c r="B390" s="299"/>
      <c r="C390" s="291">
        <v>15</v>
      </c>
      <c r="D390" s="232">
        <v>15</v>
      </c>
      <c r="E390" s="233">
        <f t="shared" si="556"/>
        <v>0</v>
      </c>
      <c r="F390" s="253">
        <f t="shared" si="557"/>
        <v>15</v>
      </c>
      <c r="G390" s="253">
        <v>15</v>
      </c>
      <c r="H390" s="233">
        <f t="shared" si="558"/>
        <v>0</v>
      </c>
      <c r="I390" s="253">
        <f t="shared" si="559"/>
        <v>15</v>
      </c>
      <c r="J390" s="253">
        <v>15</v>
      </c>
      <c r="K390" s="233">
        <f t="shared" si="560"/>
        <v>0</v>
      </c>
      <c r="L390" s="253">
        <f t="shared" si="561"/>
        <v>15</v>
      </c>
      <c r="M390" s="253">
        <v>15</v>
      </c>
      <c r="N390" s="233">
        <f t="shared" si="562"/>
        <v>0</v>
      </c>
      <c r="O390" s="253">
        <f t="shared" si="563"/>
        <v>15</v>
      </c>
      <c r="P390" s="483">
        <v>16.2</v>
      </c>
      <c r="Q390" s="233">
        <f t="shared" si="564"/>
        <v>7.9999999999999946E-2</v>
      </c>
      <c r="R390" s="483">
        <v>18.75</v>
      </c>
      <c r="S390" s="618">
        <f t="shared" si="565"/>
        <v>20.700000000000003</v>
      </c>
      <c r="T390" s="233">
        <f t="shared" si="566"/>
        <v>0.10400000000000015</v>
      </c>
      <c r="U390" s="254" t="s">
        <v>98</v>
      </c>
      <c r="V390" s="254" t="s">
        <v>473</v>
      </c>
      <c r="W390" s="254" t="s">
        <v>11</v>
      </c>
      <c r="Z390" s="614">
        <v>15</v>
      </c>
      <c r="AA390" s="237">
        <f>IF(Z390=0,"N/A",(Z390-R390)/R390)</f>
        <v>-0.2</v>
      </c>
      <c r="AB390" s="928" t="s">
        <v>505</v>
      </c>
      <c r="AD390" s="227">
        <f t="shared" si="553"/>
        <v>18.75</v>
      </c>
      <c r="AE390" s="228">
        <f t="shared" si="554"/>
        <v>15</v>
      </c>
      <c r="AF390" s="229">
        <f t="shared" si="555"/>
        <v>-0.2</v>
      </c>
      <c r="AG390" s="254" t="s">
        <v>98</v>
      </c>
      <c r="AH390" s="254" t="s">
        <v>473</v>
      </c>
      <c r="AI390" s="254" t="s">
        <v>11</v>
      </c>
    </row>
    <row r="391" spans="1:35" s="606" customFormat="1" x14ac:dyDescent="0.2">
      <c r="A391" s="416" t="s">
        <v>475</v>
      </c>
      <c r="B391" s="299"/>
      <c r="C391" s="291">
        <v>50</v>
      </c>
      <c r="D391" s="232">
        <v>50</v>
      </c>
      <c r="E391" s="233">
        <f t="shared" si="556"/>
        <v>0</v>
      </c>
      <c r="F391" s="253">
        <f t="shared" si="557"/>
        <v>50</v>
      </c>
      <c r="G391" s="253">
        <v>50</v>
      </c>
      <c r="H391" s="233">
        <f t="shared" si="558"/>
        <v>0</v>
      </c>
      <c r="I391" s="253">
        <f t="shared" si="559"/>
        <v>50</v>
      </c>
      <c r="J391" s="253">
        <v>50</v>
      </c>
      <c r="K391" s="233">
        <f t="shared" si="560"/>
        <v>0</v>
      </c>
      <c r="L391" s="253">
        <f t="shared" si="561"/>
        <v>50</v>
      </c>
      <c r="M391" s="253">
        <v>50</v>
      </c>
      <c r="N391" s="233">
        <f t="shared" si="562"/>
        <v>0</v>
      </c>
      <c r="O391" s="253">
        <f t="shared" si="563"/>
        <v>50</v>
      </c>
      <c r="P391" s="483">
        <v>54</v>
      </c>
      <c r="Q391" s="233">
        <f t="shared" si="564"/>
        <v>0.08</v>
      </c>
      <c r="R391" s="483">
        <v>60</v>
      </c>
      <c r="S391" s="618">
        <f t="shared" si="565"/>
        <v>66</v>
      </c>
      <c r="T391" s="233">
        <f t="shared" si="566"/>
        <v>0.1</v>
      </c>
      <c r="U391" s="254" t="s">
        <v>98</v>
      </c>
      <c r="V391" s="254" t="s">
        <v>506</v>
      </c>
      <c r="W391" s="254" t="s">
        <v>11</v>
      </c>
      <c r="Z391" s="614">
        <v>60</v>
      </c>
      <c r="AA391" s="237">
        <f>IF(Z391=0,"N/A",(Z391-R391)/R391)</f>
        <v>0</v>
      </c>
      <c r="AB391" s="928" t="s">
        <v>507</v>
      </c>
      <c r="AD391" s="227">
        <f t="shared" si="553"/>
        <v>60</v>
      </c>
      <c r="AE391" s="228">
        <f t="shared" si="554"/>
        <v>60</v>
      </c>
      <c r="AF391" s="229">
        <f t="shared" si="555"/>
        <v>0</v>
      </c>
      <c r="AG391" s="254" t="s">
        <v>98</v>
      </c>
      <c r="AH391" s="254" t="s">
        <v>506</v>
      </c>
      <c r="AI391" s="254" t="s">
        <v>11</v>
      </c>
    </row>
    <row r="392" spans="1:35" s="606" customFormat="1" x14ac:dyDescent="0.2">
      <c r="A392" s="416" t="s">
        <v>476</v>
      </c>
      <c r="B392" s="299"/>
      <c r="C392" s="291">
        <v>50</v>
      </c>
      <c r="D392" s="232">
        <v>50</v>
      </c>
      <c r="E392" s="233">
        <f t="shared" si="556"/>
        <v>0</v>
      </c>
      <c r="F392" s="253">
        <f t="shared" si="557"/>
        <v>50</v>
      </c>
      <c r="G392" s="253">
        <v>50</v>
      </c>
      <c r="H392" s="233">
        <f t="shared" si="558"/>
        <v>0</v>
      </c>
      <c r="I392" s="253">
        <f t="shared" si="559"/>
        <v>50</v>
      </c>
      <c r="J392" s="253">
        <v>50</v>
      </c>
      <c r="K392" s="233">
        <f t="shared" si="560"/>
        <v>0</v>
      </c>
      <c r="L392" s="253">
        <f t="shared" si="561"/>
        <v>50</v>
      </c>
      <c r="M392" s="253">
        <v>50</v>
      </c>
      <c r="N392" s="233">
        <f t="shared" si="562"/>
        <v>0</v>
      </c>
      <c r="O392" s="253">
        <f t="shared" si="563"/>
        <v>50</v>
      </c>
      <c r="P392" s="483">
        <v>54</v>
      </c>
      <c r="Q392" s="233">
        <f t="shared" si="564"/>
        <v>0.08</v>
      </c>
      <c r="R392" s="483">
        <v>60</v>
      </c>
      <c r="S392" s="618">
        <f t="shared" si="565"/>
        <v>66</v>
      </c>
      <c r="T392" s="233">
        <f t="shared" si="566"/>
        <v>0.1</v>
      </c>
      <c r="U392" s="254" t="s">
        <v>98</v>
      </c>
      <c r="V392" s="254" t="s">
        <v>506</v>
      </c>
      <c r="W392" s="254" t="s">
        <v>11</v>
      </c>
      <c r="Z392" s="614">
        <v>60</v>
      </c>
      <c r="AA392" s="237">
        <f>IF(Z392=0,"N/A",(Z392-R392)/R392)</f>
        <v>0</v>
      </c>
      <c r="AB392" s="928" t="s">
        <v>507</v>
      </c>
      <c r="AD392" s="227">
        <f t="shared" si="553"/>
        <v>60</v>
      </c>
      <c r="AE392" s="228">
        <f t="shared" si="554"/>
        <v>60</v>
      </c>
      <c r="AF392" s="229">
        <f t="shared" si="555"/>
        <v>0</v>
      </c>
      <c r="AG392" s="254" t="s">
        <v>98</v>
      </c>
      <c r="AH392" s="254" t="s">
        <v>506</v>
      </c>
      <c r="AI392" s="254" t="s">
        <v>11</v>
      </c>
    </row>
    <row r="393" spans="1:35" s="606" customFormat="1" x14ac:dyDescent="0.25">
      <c r="A393" s="275"/>
      <c r="B393" s="585"/>
      <c r="C393" s="586"/>
      <c r="D393" s="370"/>
      <c r="E393" s="423"/>
      <c r="F393" s="472"/>
      <c r="G393" s="472"/>
      <c r="H393" s="423"/>
      <c r="I393" s="472"/>
      <c r="J393" s="472"/>
      <c r="K393" s="423"/>
      <c r="L393" s="472"/>
      <c r="M393" s="472"/>
      <c r="N393" s="423"/>
      <c r="O393" s="472"/>
      <c r="P393" s="472"/>
      <c r="Q393" s="233"/>
      <c r="R393" s="484"/>
      <c r="S393" s="632"/>
      <c r="T393" s="423"/>
      <c r="U393" s="279"/>
      <c r="V393" s="279"/>
      <c r="W393" s="279"/>
      <c r="Z393" s="614"/>
      <c r="AA393" s="237"/>
      <c r="AB393" s="615"/>
      <c r="AD393" s="227"/>
      <c r="AE393" s="228"/>
      <c r="AF393" s="229"/>
      <c r="AG393" s="279"/>
      <c r="AH393" s="279"/>
      <c r="AI393" s="279"/>
    </row>
    <row r="394" spans="1:35" s="606" customFormat="1" ht="30" x14ac:dyDescent="0.25">
      <c r="A394" s="417" t="s">
        <v>508</v>
      </c>
      <c r="B394" s="305"/>
      <c r="C394" s="291"/>
      <c r="D394" s="232"/>
      <c r="E394" s="233"/>
      <c r="F394" s="253"/>
      <c r="G394" s="253"/>
      <c r="H394" s="233"/>
      <c r="I394" s="552"/>
      <c r="J394" s="292"/>
      <c r="K394" s="506"/>
      <c r="L394" s="552"/>
      <c r="M394" s="292"/>
      <c r="N394" s="506"/>
      <c r="O394" s="552"/>
      <c r="P394" s="556"/>
      <c r="Q394" s="233"/>
      <c r="R394" s="556"/>
      <c r="S394" s="617"/>
      <c r="T394" s="506"/>
      <c r="U394" s="292"/>
      <c r="V394" s="292"/>
      <c r="W394" s="292"/>
      <c r="Z394" s="614"/>
      <c r="AA394" s="237"/>
      <c r="AB394" s="615"/>
      <c r="AD394" s="227"/>
      <c r="AE394" s="228"/>
      <c r="AF394" s="229"/>
      <c r="AG394" s="292"/>
      <c r="AH394" s="292"/>
      <c r="AI394" s="292"/>
    </row>
    <row r="395" spans="1:35" s="606" customFormat="1" ht="15" x14ac:dyDescent="0.25">
      <c r="A395" s="417" t="s">
        <v>467</v>
      </c>
      <c r="B395" s="305"/>
      <c r="C395" s="291"/>
      <c r="D395" s="232"/>
      <c r="E395" s="233"/>
      <c r="F395" s="253"/>
      <c r="G395" s="253"/>
      <c r="H395" s="233"/>
      <c r="I395" s="552"/>
      <c r="J395" s="292"/>
      <c r="K395" s="506"/>
      <c r="L395" s="552"/>
      <c r="M395" s="292"/>
      <c r="N395" s="506"/>
      <c r="O395" s="552"/>
      <c r="P395" s="556"/>
      <c r="Q395" s="233"/>
      <c r="R395" s="556"/>
      <c r="S395" s="617"/>
      <c r="T395" s="506"/>
      <c r="U395" s="292"/>
      <c r="V395" s="292"/>
      <c r="W395" s="292"/>
      <c r="Z395" s="614"/>
      <c r="AA395" s="237"/>
      <c r="AB395" s="615"/>
      <c r="AD395" s="227"/>
      <c r="AE395" s="228"/>
      <c r="AF395" s="229"/>
      <c r="AG395" s="292"/>
      <c r="AH395" s="292"/>
      <c r="AI395" s="292"/>
    </row>
    <row r="396" spans="1:35" s="606" customFormat="1" x14ac:dyDescent="0.2">
      <c r="A396" s="416" t="s">
        <v>504</v>
      </c>
      <c r="B396" s="299"/>
      <c r="C396" s="291"/>
      <c r="D396" s="232"/>
      <c r="E396" s="233"/>
      <c r="F396" s="253"/>
      <c r="G396" s="253"/>
      <c r="H396" s="233"/>
      <c r="I396" s="253"/>
      <c r="J396" s="253">
        <v>30</v>
      </c>
      <c r="K396" s="233" t="s">
        <v>134</v>
      </c>
      <c r="L396" s="253">
        <f t="shared" ref="L396:L399" si="567">J396</f>
        <v>30</v>
      </c>
      <c r="M396" s="253">
        <v>30.9</v>
      </c>
      <c r="N396" s="233">
        <f t="shared" ref="N396:N399" si="568">+(M396-L396)/L396</f>
        <v>2.9999999999999954E-2</v>
      </c>
      <c r="O396" s="253">
        <f t="shared" ref="O396:O399" si="569">M396</f>
        <v>30.9</v>
      </c>
      <c r="P396" s="483">
        <v>33.372</v>
      </c>
      <c r="Q396" s="233">
        <f t="shared" si="564"/>
        <v>8.0000000000000043E-2</v>
      </c>
      <c r="R396" s="483">
        <v>7.5</v>
      </c>
      <c r="S396" s="618">
        <f t="shared" si="565"/>
        <v>8.2999999999999989</v>
      </c>
      <c r="T396" s="233">
        <f t="shared" ref="T396:T399" si="570">+(S396-R396)/R396</f>
        <v>0.10666666666666652</v>
      </c>
      <c r="U396" s="254" t="s">
        <v>98</v>
      </c>
      <c r="V396" s="254" t="s">
        <v>473</v>
      </c>
      <c r="W396" s="254" t="s">
        <v>11</v>
      </c>
      <c r="Z396" s="614">
        <v>10.5</v>
      </c>
      <c r="AA396" s="237">
        <f>IF(Z396=0,"N/A",(Z396-R396)/R396)</f>
        <v>0.4</v>
      </c>
      <c r="AB396" s="928" t="s">
        <v>509</v>
      </c>
      <c r="AD396" s="227">
        <f t="shared" si="553"/>
        <v>7.5</v>
      </c>
      <c r="AE396" s="228">
        <f t="shared" si="554"/>
        <v>10.5</v>
      </c>
      <c r="AF396" s="229">
        <f t="shared" si="555"/>
        <v>0.4</v>
      </c>
      <c r="AG396" s="254" t="s">
        <v>98</v>
      </c>
      <c r="AH396" s="254" t="s">
        <v>473</v>
      </c>
      <c r="AI396" s="254" t="s">
        <v>11</v>
      </c>
    </row>
    <row r="397" spans="1:35" s="606" customFormat="1" x14ac:dyDescent="0.2">
      <c r="A397" s="416" t="s">
        <v>474</v>
      </c>
      <c r="B397" s="299"/>
      <c r="C397" s="291"/>
      <c r="D397" s="232"/>
      <c r="E397" s="233"/>
      <c r="F397" s="253"/>
      <c r="G397" s="253"/>
      <c r="H397" s="233"/>
      <c r="I397" s="253"/>
      <c r="J397" s="253">
        <v>30</v>
      </c>
      <c r="K397" s="233" t="s">
        <v>134</v>
      </c>
      <c r="L397" s="253">
        <f t="shared" si="567"/>
        <v>30</v>
      </c>
      <c r="M397" s="253">
        <v>30.9</v>
      </c>
      <c r="N397" s="233">
        <f t="shared" si="568"/>
        <v>2.9999999999999954E-2</v>
      </c>
      <c r="O397" s="253">
        <f t="shared" si="569"/>
        <v>30.9</v>
      </c>
      <c r="P397" s="483">
        <v>33.372</v>
      </c>
      <c r="Q397" s="233">
        <f t="shared" si="564"/>
        <v>8.0000000000000043E-2</v>
      </c>
      <c r="R397" s="483">
        <v>10.25</v>
      </c>
      <c r="S397" s="618">
        <f t="shared" si="565"/>
        <v>11.299999999999999</v>
      </c>
      <c r="T397" s="233">
        <f t="shared" si="570"/>
        <v>0.1024390243902438</v>
      </c>
      <c r="U397" s="254" t="s">
        <v>98</v>
      </c>
      <c r="V397" s="254" t="s">
        <v>473</v>
      </c>
      <c r="W397" s="254" t="s">
        <v>11</v>
      </c>
      <c r="Z397" s="614">
        <v>11.25</v>
      </c>
      <c r="AA397" s="237">
        <f>IF(Z397=0,"N/A",(Z397-R397)/R397)</f>
        <v>9.7560975609756101E-2</v>
      </c>
      <c r="AB397" s="928" t="s">
        <v>509</v>
      </c>
      <c r="AD397" s="227">
        <f t="shared" si="553"/>
        <v>10.25</v>
      </c>
      <c r="AE397" s="228">
        <f t="shared" si="554"/>
        <v>11.25</v>
      </c>
      <c r="AF397" s="229">
        <f t="shared" si="555"/>
        <v>9.7560975609756101E-2</v>
      </c>
      <c r="AG397" s="254" t="s">
        <v>98</v>
      </c>
      <c r="AH397" s="254" t="s">
        <v>473</v>
      </c>
      <c r="AI397" s="254" t="s">
        <v>11</v>
      </c>
    </row>
    <row r="398" spans="1:35" s="606" customFormat="1" x14ac:dyDescent="0.2">
      <c r="A398" s="416" t="s">
        <v>475</v>
      </c>
      <c r="B398" s="299"/>
      <c r="C398" s="291"/>
      <c r="D398" s="232"/>
      <c r="E398" s="233"/>
      <c r="F398" s="253"/>
      <c r="G398" s="253"/>
      <c r="H398" s="233"/>
      <c r="I398" s="253"/>
      <c r="J398" s="253">
        <v>50</v>
      </c>
      <c r="K398" s="233" t="s">
        <v>134</v>
      </c>
      <c r="L398" s="253">
        <f t="shared" si="567"/>
        <v>50</v>
      </c>
      <c r="M398" s="253">
        <v>51.5</v>
      </c>
      <c r="N398" s="233">
        <f t="shared" si="568"/>
        <v>0.03</v>
      </c>
      <c r="O398" s="253">
        <f t="shared" si="569"/>
        <v>51.5</v>
      </c>
      <c r="P398" s="483">
        <v>55.62</v>
      </c>
      <c r="Q398" s="233">
        <f t="shared" si="564"/>
        <v>7.9999999999999946E-2</v>
      </c>
      <c r="R398" s="483">
        <v>23</v>
      </c>
      <c r="S398" s="618">
        <f t="shared" si="565"/>
        <v>25.3</v>
      </c>
      <c r="T398" s="233">
        <f t="shared" si="570"/>
        <v>0.10000000000000003</v>
      </c>
      <c r="U398" s="254" t="s">
        <v>98</v>
      </c>
      <c r="V398" s="254" t="s">
        <v>506</v>
      </c>
      <c r="W398" s="254" t="s">
        <v>11</v>
      </c>
      <c r="Z398" s="614">
        <v>23</v>
      </c>
      <c r="AA398" s="237">
        <f>IF(Z398=0,"N/A",(Z398-R398)/R398)</f>
        <v>0</v>
      </c>
      <c r="AB398" s="928" t="s">
        <v>509</v>
      </c>
      <c r="AD398" s="227">
        <f t="shared" si="553"/>
        <v>23</v>
      </c>
      <c r="AE398" s="228">
        <f t="shared" si="554"/>
        <v>23</v>
      </c>
      <c r="AF398" s="229">
        <f t="shared" si="555"/>
        <v>0</v>
      </c>
      <c r="AG398" s="254" t="s">
        <v>98</v>
      </c>
      <c r="AH398" s="254" t="s">
        <v>506</v>
      </c>
      <c r="AI398" s="254" t="s">
        <v>11</v>
      </c>
    </row>
    <row r="399" spans="1:35" s="606" customFormat="1" x14ac:dyDescent="0.2">
      <c r="A399" s="416" t="s">
        <v>476</v>
      </c>
      <c r="B399" s="299"/>
      <c r="C399" s="291"/>
      <c r="D399" s="232"/>
      <c r="E399" s="233"/>
      <c r="F399" s="253"/>
      <c r="G399" s="253"/>
      <c r="H399" s="233"/>
      <c r="I399" s="253"/>
      <c r="J399" s="253">
        <v>50</v>
      </c>
      <c r="K399" s="233" t="s">
        <v>134</v>
      </c>
      <c r="L399" s="253">
        <f t="shared" si="567"/>
        <v>50</v>
      </c>
      <c r="M399" s="253">
        <v>51.5</v>
      </c>
      <c r="N399" s="233">
        <f t="shared" si="568"/>
        <v>0.03</v>
      </c>
      <c r="O399" s="253">
        <f t="shared" si="569"/>
        <v>51.5</v>
      </c>
      <c r="P399" s="483">
        <v>55.62</v>
      </c>
      <c r="Q399" s="233">
        <f t="shared" si="564"/>
        <v>7.9999999999999946E-2</v>
      </c>
      <c r="R399" s="483">
        <v>30.75</v>
      </c>
      <c r="S399" s="618">
        <f t="shared" si="565"/>
        <v>33.9</v>
      </c>
      <c r="T399" s="233">
        <f t="shared" si="570"/>
        <v>0.10243902439024385</v>
      </c>
      <c r="U399" s="254" t="s">
        <v>98</v>
      </c>
      <c r="V399" s="254" t="s">
        <v>506</v>
      </c>
      <c r="W399" s="254" t="s">
        <v>11</v>
      </c>
      <c r="Z399" s="614">
        <v>30.75</v>
      </c>
      <c r="AA399" s="237">
        <f>IF(Z399=0,"N/A",(Z399-R399)/R399)</f>
        <v>0</v>
      </c>
      <c r="AB399" s="928" t="s">
        <v>509</v>
      </c>
      <c r="AD399" s="227">
        <f t="shared" si="553"/>
        <v>30.75</v>
      </c>
      <c r="AE399" s="228">
        <f t="shared" si="554"/>
        <v>30.75</v>
      </c>
      <c r="AF399" s="229">
        <f t="shared" si="555"/>
        <v>0</v>
      </c>
      <c r="AG399" s="254" t="s">
        <v>98</v>
      </c>
      <c r="AH399" s="254" t="s">
        <v>506</v>
      </c>
      <c r="AI399" s="254" t="s">
        <v>11</v>
      </c>
    </row>
    <row r="400" spans="1:35" s="606" customFormat="1" x14ac:dyDescent="0.25">
      <c r="A400" s="275"/>
      <c r="B400" s="585"/>
      <c r="C400" s="586"/>
      <c r="D400" s="370"/>
      <c r="E400" s="423"/>
      <c r="F400" s="472"/>
      <c r="G400" s="472"/>
      <c r="H400" s="423"/>
      <c r="I400" s="472"/>
      <c r="J400" s="472"/>
      <c r="K400" s="423"/>
      <c r="L400" s="472"/>
      <c r="M400" s="472"/>
      <c r="N400" s="423"/>
      <c r="O400" s="472"/>
      <c r="P400" s="472"/>
      <c r="Q400" s="472"/>
      <c r="R400" s="484"/>
      <c r="S400" s="632"/>
      <c r="T400" s="423"/>
      <c r="U400" s="279"/>
      <c r="V400" s="279"/>
      <c r="W400" s="279"/>
      <c r="Z400" s="614"/>
      <c r="AA400" s="237"/>
      <c r="AB400" s="615"/>
      <c r="AD400" s="227"/>
      <c r="AE400" s="228"/>
      <c r="AF400" s="229"/>
      <c r="AG400" s="279"/>
      <c r="AH400" s="279"/>
      <c r="AI400" s="279"/>
    </row>
    <row r="401" spans="1:35" s="606" customFormat="1" ht="15" x14ac:dyDescent="0.25">
      <c r="A401" s="417" t="s">
        <v>510</v>
      </c>
      <c r="B401" s="305"/>
      <c r="C401" s="291"/>
      <c r="D401" s="505"/>
      <c r="E401" s="506"/>
      <c r="F401" s="552"/>
      <c r="G401" s="292"/>
      <c r="H401" s="506"/>
      <c r="I401" s="552"/>
      <c r="J401" s="292"/>
      <c r="K401" s="506"/>
      <c r="L401" s="552"/>
      <c r="M401" s="292"/>
      <c r="N401" s="506"/>
      <c r="O401" s="552"/>
      <c r="P401" s="556"/>
      <c r="Q401" s="556"/>
      <c r="R401" s="556"/>
      <c r="S401" s="617"/>
      <c r="T401" s="506"/>
      <c r="U401" s="292"/>
      <c r="V401" s="292"/>
      <c r="W401" s="292"/>
      <c r="Z401" s="614"/>
      <c r="AA401" s="237"/>
      <c r="AB401" s="615"/>
      <c r="AD401" s="227"/>
      <c r="AE401" s="228"/>
      <c r="AF401" s="229"/>
      <c r="AG401" s="292"/>
      <c r="AH401" s="292"/>
      <c r="AI401" s="292"/>
    </row>
    <row r="402" spans="1:35" s="606" customFormat="1" ht="114.75" thickBot="1" x14ac:dyDescent="0.3">
      <c r="A402" s="637" t="s">
        <v>511</v>
      </c>
      <c r="B402" s="311"/>
      <c r="C402" s="312">
        <v>50</v>
      </c>
      <c r="D402" s="668">
        <v>25</v>
      </c>
      <c r="E402" s="262">
        <f t="shared" ref="E402" si="571">+(D402-C402)/C402</f>
        <v>-0.5</v>
      </c>
      <c r="F402" s="263">
        <f t="shared" ref="F402" si="572">D402</f>
        <v>25</v>
      </c>
      <c r="G402" s="264">
        <v>25</v>
      </c>
      <c r="H402" s="262">
        <f t="shared" ref="H402" si="573">+(G402-F402)/F402</f>
        <v>0</v>
      </c>
      <c r="I402" s="263">
        <f t="shared" ref="I402" si="574">G402</f>
        <v>25</v>
      </c>
      <c r="J402" s="264">
        <v>30</v>
      </c>
      <c r="K402" s="262">
        <f t="shared" ref="K402" si="575">+(J402-I402)/I402</f>
        <v>0.2</v>
      </c>
      <c r="L402" s="263">
        <f t="shared" ref="L402" si="576">J402</f>
        <v>30</v>
      </c>
      <c r="M402" s="264">
        <v>30</v>
      </c>
      <c r="N402" s="262">
        <f t="shared" ref="N402" si="577">+(M402-L402)/L402</f>
        <v>0</v>
      </c>
      <c r="O402" s="263"/>
      <c r="P402" s="669" t="s">
        <v>512</v>
      </c>
      <c r="Q402" s="669"/>
      <c r="R402" s="669">
        <v>45</v>
      </c>
      <c r="S402" s="670">
        <f>ROUNDUP(45*1.1,1)</f>
        <v>49.5</v>
      </c>
      <c r="T402" s="233">
        <f>+(S402-45)/45</f>
        <v>0.1</v>
      </c>
      <c r="U402" s="266" t="s">
        <v>98</v>
      </c>
      <c r="V402" s="671" t="s">
        <v>513</v>
      </c>
      <c r="W402" s="266" t="s">
        <v>11</v>
      </c>
      <c r="Z402" s="672">
        <v>52.5</v>
      </c>
      <c r="AA402" s="316">
        <f>IF(Z402=0,"N/A",(Z402-R402)/R402)</f>
        <v>0.16666666666666666</v>
      </c>
      <c r="AB402" s="644" t="s">
        <v>514</v>
      </c>
      <c r="AD402" s="318">
        <f t="shared" si="553"/>
        <v>45</v>
      </c>
      <c r="AE402" s="319">
        <f t="shared" si="554"/>
        <v>52.5</v>
      </c>
      <c r="AF402" s="320">
        <f t="shared" si="555"/>
        <v>0.16666666666666666</v>
      </c>
      <c r="AG402" s="266" t="s">
        <v>98</v>
      </c>
      <c r="AH402" s="266" t="s">
        <v>513</v>
      </c>
      <c r="AI402" s="266" t="s">
        <v>11</v>
      </c>
    </row>
    <row r="403" spans="1:35" ht="15" thickBot="1" x14ac:dyDescent="0.3">
      <c r="C403" s="586"/>
      <c r="D403" s="370"/>
      <c r="E403" s="423"/>
      <c r="F403" s="472"/>
      <c r="G403" s="424"/>
      <c r="H403" s="423"/>
      <c r="I403" s="472"/>
      <c r="J403" s="424"/>
      <c r="K403" s="423"/>
      <c r="L403" s="472"/>
      <c r="M403" s="424"/>
      <c r="N403" s="423"/>
      <c r="O403" s="472"/>
      <c r="P403" s="424"/>
      <c r="Q403" s="424"/>
      <c r="R403" s="424"/>
      <c r="S403" s="425"/>
      <c r="T403" s="423"/>
      <c r="U403" s="279"/>
      <c r="V403" s="279"/>
      <c r="AA403" s="237"/>
      <c r="AD403" s="185"/>
      <c r="AG403" s="279"/>
      <c r="AH403" s="279"/>
    </row>
    <row r="404" spans="1:35" ht="60" x14ac:dyDescent="0.25">
      <c r="A404" s="189" t="s">
        <v>515</v>
      </c>
      <c r="B404" s="190"/>
      <c r="C404" s="280" t="s">
        <v>61</v>
      </c>
      <c r="D404" s="280" t="s">
        <v>62</v>
      </c>
      <c r="E404" s="281" t="s">
        <v>42</v>
      </c>
      <c r="F404" s="282" t="s">
        <v>63</v>
      </c>
      <c r="G404" s="282" t="s">
        <v>64</v>
      </c>
      <c r="H404" s="282" t="s">
        <v>4</v>
      </c>
      <c r="I404" s="282" t="s">
        <v>65</v>
      </c>
      <c r="J404" s="282" t="s">
        <v>66</v>
      </c>
      <c r="K404" s="282" t="s">
        <v>4</v>
      </c>
      <c r="L404" s="282" t="s">
        <v>67</v>
      </c>
      <c r="M404" s="282" t="s">
        <v>68</v>
      </c>
      <c r="N404" s="282" t="s">
        <v>4</v>
      </c>
      <c r="O404" s="282" t="s">
        <v>69</v>
      </c>
      <c r="P404" s="283" t="s">
        <v>91</v>
      </c>
      <c r="Q404" s="283" t="s">
        <v>4</v>
      </c>
      <c r="R404" s="283" t="s">
        <v>2</v>
      </c>
      <c r="S404" s="284" t="s">
        <v>72</v>
      </c>
      <c r="T404" s="283" t="s">
        <v>4</v>
      </c>
      <c r="U404" s="282" t="s">
        <v>73</v>
      </c>
      <c r="V404" s="282" t="s">
        <v>6</v>
      </c>
      <c r="W404" s="285" t="s">
        <v>7</v>
      </c>
      <c r="Z404" s="286"/>
      <c r="AA404" s="388"/>
      <c r="AB404" s="389"/>
      <c r="AD404" s="202" t="s">
        <v>71</v>
      </c>
      <c r="AE404" s="203" t="s">
        <v>72</v>
      </c>
      <c r="AF404" s="204" t="s">
        <v>4</v>
      </c>
      <c r="AG404" s="202" t="s">
        <v>73</v>
      </c>
      <c r="AH404" s="202" t="s">
        <v>6</v>
      </c>
      <c r="AI404" s="205" t="s">
        <v>7</v>
      </c>
    </row>
    <row r="405" spans="1:35" ht="30" x14ac:dyDescent="0.25">
      <c r="A405" s="495" t="s">
        <v>516</v>
      </c>
      <c r="B405" s="174"/>
      <c r="C405" s="174"/>
      <c r="D405" s="174"/>
      <c r="E405" s="174"/>
      <c r="F405" s="174"/>
      <c r="G405" s="174"/>
      <c r="H405" s="174"/>
      <c r="I405" s="174"/>
      <c r="J405" s="174"/>
      <c r="K405" s="174"/>
      <c r="L405" s="174"/>
      <c r="M405" s="174"/>
      <c r="N405" s="174"/>
      <c r="O405" s="174"/>
      <c r="P405" s="174"/>
      <c r="Q405" s="174"/>
      <c r="R405" s="174"/>
      <c r="S405" s="496"/>
      <c r="T405" s="174"/>
      <c r="U405" s="174"/>
      <c r="V405" s="174"/>
      <c r="W405" s="497"/>
      <c r="Z405" s="213"/>
      <c r="AA405" s="390"/>
      <c r="AB405" s="391"/>
      <c r="AD405" s="227"/>
      <c r="AE405" s="228"/>
      <c r="AF405" s="229"/>
      <c r="AG405" s="174"/>
      <c r="AH405" s="174"/>
      <c r="AI405" s="497"/>
    </row>
    <row r="406" spans="1:35" x14ac:dyDescent="0.25">
      <c r="A406" s="289" t="s">
        <v>517</v>
      </c>
      <c r="B406" s="299"/>
      <c r="C406" s="291">
        <v>759</v>
      </c>
      <c r="D406" s="232">
        <v>779</v>
      </c>
      <c r="E406" s="233">
        <f t="shared" ref="E406:E409" si="578">+(D406-C406)/C406</f>
        <v>2.6350461133069828E-2</v>
      </c>
      <c r="F406" s="234">
        <f t="shared" ref="F406:F409" si="579">D406</f>
        <v>779</v>
      </c>
      <c r="G406" s="235">
        <f>G407+G418</f>
        <v>799.7</v>
      </c>
      <c r="H406" s="233">
        <f t="shared" ref="H406:H409" si="580">+(G406-F406)/F406</f>
        <v>2.6572528883183628E-2</v>
      </c>
      <c r="I406" s="234">
        <f t="shared" ref="I406:I409" si="581">G406</f>
        <v>799.7</v>
      </c>
      <c r="J406" s="235">
        <f>J407+J418</f>
        <v>821</v>
      </c>
      <c r="K406" s="233">
        <f t="shared" ref="K406:K409" si="582">+(J406-I406)/I406</f>
        <v>2.6634988120545145E-2</v>
      </c>
      <c r="L406" s="234">
        <f t="shared" ref="L406:L409" si="583">J406</f>
        <v>821</v>
      </c>
      <c r="M406" s="235">
        <f>M407+M418</f>
        <v>858</v>
      </c>
      <c r="N406" s="233">
        <f t="shared" ref="N406:N409" si="584">+(M406-L406)/L406</f>
        <v>4.5066991473812421E-2</v>
      </c>
      <c r="O406" s="234">
        <f t="shared" ref="O406:O409" si="585">M406</f>
        <v>858</v>
      </c>
      <c r="P406" s="235">
        <f>P407+P418</f>
        <v>897</v>
      </c>
      <c r="Q406" s="233">
        <f t="shared" ref="Q406:Q466" si="586">+(P406-O406)/O406</f>
        <v>4.5454545454545456E-2</v>
      </c>
      <c r="R406" s="235">
        <f>ROUNDUP(P406*1.3,1)</f>
        <v>1166.0999999999999</v>
      </c>
      <c r="S406" s="236">
        <f t="shared" ref="S406:S409" si="587">ROUNDUP(R406*1.1,1)</f>
        <v>1282.8</v>
      </c>
      <c r="T406" s="233">
        <f t="shared" ref="T406:T409" si="588">+(S406-R406)/R406</f>
        <v>0.10007718034473892</v>
      </c>
      <c r="U406" s="292" t="s">
        <v>148</v>
      </c>
      <c r="V406" s="292"/>
      <c r="W406" s="226" t="s">
        <v>11</v>
      </c>
      <c r="Z406" s="213"/>
      <c r="AA406" s="390" t="str">
        <f t="shared" ref="AA406:AA409" si="589">IF(Z406=0,"N/A",(Z406-R406)/R406)</f>
        <v>N/A</v>
      </c>
      <c r="AB406" s="391" t="s">
        <v>518</v>
      </c>
      <c r="AD406" s="227">
        <f t="shared" si="553"/>
        <v>1166.0999999999999</v>
      </c>
      <c r="AE406" s="228">
        <f t="shared" si="554"/>
        <v>1282.8</v>
      </c>
      <c r="AF406" s="229">
        <f t="shared" si="555"/>
        <v>0.10007718034473892</v>
      </c>
      <c r="AG406" s="292" t="s">
        <v>148</v>
      </c>
      <c r="AH406" s="292"/>
      <c r="AI406" s="226" t="s">
        <v>11</v>
      </c>
    </row>
    <row r="407" spans="1:35" x14ac:dyDescent="0.25">
      <c r="A407" s="289" t="s">
        <v>519</v>
      </c>
      <c r="B407" s="299"/>
      <c r="C407" s="291">
        <v>669</v>
      </c>
      <c r="D407" s="232">
        <v>689</v>
      </c>
      <c r="E407" s="233">
        <f t="shared" si="578"/>
        <v>2.9895366218236172E-2</v>
      </c>
      <c r="F407" s="234">
        <f t="shared" si="579"/>
        <v>689</v>
      </c>
      <c r="G407" s="235">
        <f t="shared" ref="G407:G409" si="590">ROUNDUP(F407*1.03,1)</f>
        <v>709.7</v>
      </c>
      <c r="H407" s="233">
        <f t="shared" si="580"/>
        <v>3.0043541364296149E-2</v>
      </c>
      <c r="I407" s="234">
        <f t="shared" si="581"/>
        <v>709.7</v>
      </c>
      <c r="J407" s="235">
        <f t="shared" ref="J407" si="591">ROUNDUP(I407*1.03,1)</f>
        <v>731</v>
      </c>
      <c r="K407" s="233">
        <f t="shared" si="582"/>
        <v>3.0012681414682194E-2</v>
      </c>
      <c r="L407" s="234">
        <f t="shared" si="583"/>
        <v>731</v>
      </c>
      <c r="M407" s="235">
        <f>ROUNDUP(L407*1.05,0)</f>
        <v>768</v>
      </c>
      <c r="N407" s="233">
        <f t="shared" si="584"/>
        <v>5.0615595075239397E-2</v>
      </c>
      <c r="O407" s="234">
        <f t="shared" si="585"/>
        <v>768</v>
      </c>
      <c r="P407" s="235">
        <f>ROUNDUP(O407*1.05,0)</f>
        <v>807</v>
      </c>
      <c r="Q407" s="233">
        <f t="shared" si="586"/>
        <v>5.078125E-2</v>
      </c>
      <c r="R407" s="235">
        <f>ROUNDUP(P407*1.3,1)</f>
        <v>1049.0999999999999</v>
      </c>
      <c r="S407" s="236">
        <f t="shared" si="587"/>
        <v>1154.0999999999999</v>
      </c>
      <c r="T407" s="233">
        <f t="shared" si="588"/>
        <v>0.10008578781812984</v>
      </c>
      <c r="U407" s="292" t="s">
        <v>148</v>
      </c>
      <c r="V407" s="292"/>
      <c r="W407" s="226" t="s">
        <v>11</v>
      </c>
      <c r="Z407" s="213"/>
      <c r="AA407" s="390" t="str">
        <f t="shared" si="589"/>
        <v>N/A</v>
      </c>
      <c r="AB407" s="391" t="s">
        <v>518</v>
      </c>
      <c r="AD407" s="227">
        <f t="shared" si="553"/>
        <v>1049.0999999999999</v>
      </c>
      <c r="AE407" s="228">
        <f t="shared" si="554"/>
        <v>1154.0999999999999</v>
      </c>
      <c r="AF407" s="229">
        <f t="shared" si="555"/>
        <v>0.10008578781812984</v>
      </c>
      <c r="AG407" s="292" t="s">
        <v>148</v>
      </c>
      <c r="AH407" s="292"/>
      <c r="AI407" s="226" t="s">
        <v>11</v>
      </c>
    </row>
    <row r="408" spans="1:35" ht="28.5" x14ac:dyDescent="0.25">
      <c r="A408" s="289" t="s">
        <v>520</v>
      </c>
      <c r="B408" s="290"/>
      <c r="C408" s="291">
        <v>896</v>
      </c>
      <c r="D408" s="232">
        <v>936</v>
      </c>
      <c r="E408" s="233">
        <f t="shared" si="578"/>
        <v>4.4642857142857144E-2</v>
      </c>
      <c r="F408" s="234">
        <f t="shared" si="579"/>
        <v>936</v>
      </c>
      <c r="G408" s="235">
        <f>G409+G418</f>
        <v>961.4</v>
      </c>
      <c r="H408" s="233">
        <f t="shared" si="580"/>
        <v>2.7136752136752113E-2</v>
      </c>
      <c r="I408" s="234">
        <f t="shared" si="581"/>
        <v>961.4</v>
      </c>
      <c r="J408" s="235">
        <f>J409+J418</f>
        <v>987.6</v>
      </c>
      <c r="K408" s="233">
        <f t="shared" si="582"/>
        <v>2.7251924277095951E-2</v>
      </c>
      <c r="L408" s="234">
        <f t="shared" si="583"/>
        <v>987.6</v>
      </c>
      <c r="M408" s="235">
        <f>M409+M418</f>
        <v>1033</v>
      </c>
      <c r="N408" s="233">
        <f t="shared" si="584"/>
        <v>4.5970028351559312E-2</v>
      </c>
      <c r="O408" s="234">
        <f t="shared" si="585"/>
        <v>1033</v>
      </c>
      <c r="P408" s="235">
        <f>P409+P418</f>
        <v>1081</v>
      </c>
      <c r="Q408" s="233">
        <f t="shared" si="586"/>
        <v>4.6466602129719266E-2</v>
      </c>
      <c r="R408" s="235">
        <f>ROUNDUP(P408*1.3,1)</f>
        <v>1405.3</v>
      </c>
      <c r="S408" s="236">
        <f t="shared" si="587"/>
        <v>1545.8999999999999</v>
      </c>
      <c r="T408" s="233">
        <f t="shared" si="588"/>
        <v>0.10004981142816474</v>
      </c>
      <c r="U408" s="292" t="s">
        <v>148</v>
      </c>
      <c r="V408" s="292"/>
      <c r="W408" s="226" t="s">
        <v>11</v>
      </c>
      <c r="Z408" s="213"/>
      <c r="AA408" s="390" t="str">
        <f t="shared" si="589"/>
        <v>N/A</v>
      </c>
      <c r="AB408" s="391" t="s">
        <v>518</v>
      </c>
      <c r="AD408" s="227">
        <f t="shared" si="553"/>
        <v>1405.3</v>
      </c>
      <c r="AE408" s="228">
        <f t="shared" si="554"/>
        <v>1545.8999999999999</v>
      </c>
      <c r="AF408" s="229">
        <f t="shared" si="555"/>
        <v>0.10004981142816474</v>
      </c>
      <c r="AG408" s="292" t="s">
        <v>148</v>
      </c>
      <c r="AH408" s="292"/>
      <c r="AI408" s="226" t="s">
        <v>11</v>
      </c>
    </row>
    <row r="409" spans="1:35" ht="28.5" x14ac:dyDescent="0.25">
      <c r="A409" s="289" t="s">
        <v>521</v>
      </c>
      <c r="B409" s="290"/>
      <c r="C409" s="291">
        <v>806</v>
      </c>
      <c r="D409" s="232">
        <v>846</v>
      </c>
      <c r="E409" s="233">
        <f t="shared" si="578"/>
        <v>4.9627791563275438E-2</v>
      </c>
      <c r="F409" s="234">
        <f t="shared" si="579"/>
        <v>846</v>
      </c>
      <c r="G409" s="235">
        <f t="shared" si="590"/>
        <v>871.4</v>
      </c>
      <c r="H409" s="233">
        <f t="shared" si="580"/>
        <v>3.0023640661938508E-2</v>
      </c>
      <c r="I409" s="234">
        <f t="shared" si="581"/>
        <v>871.4</v>
      </c>
      <c r="J409" s="235">
        <f t="shared" ref="J409" si="592">ROUNDUP(I409*1.03,1)</f>
        <v>897.6</v>
      </c>
      <c r="K409" s="233">
        <f t="shared" si="582"/>
        <v>3.0066559559329867E-2</v>
      </c>
      <c r="L409" s="234">
        <f t="shared" si="583"/>
        <v>897.6</v>
      </c>
      <c r="M409" s="235">
        <f>ROUNDUP(L409*1.05,0)</f>
        <v>943</v>
      </c>
      <c r="N409" s="233">
        <f t="shared" si="584"/>
        <v>5.0579322638146143E-2</v>
      </c>
      <c r="O409" s="234">
        <f t="shared" si="585"/>
        <v>943</v>
      </c>
      <c r="P409" s="235">
        <f>ROUNDUP(O409*1.05,0)</f>
        <v>991</v>
      </c>
      <c r="Q409" s="233">
        <f t="shared" si="586"/>
        <v>5.0901378579003183E-2</v>
      </c>
      <c r="R409" s="235">
        <f>ROUNDUP(P409*1.3,1)</f>
        <v>1288.3</v>
      </c>
      <c r="S409" s="236">
        <f t="shared" si="587"/>
        <v>1417.1999999999998</v>
      </c>
      <c r="T409" s="233">
        <f t="shared" si="588"/>
        <v>0.10005433517037947</v>
      </c>
      <c r="U409" s="292" t="s">
        <v>148</v>
      </c>
      <c r="V409" s="292"/>
      <c r="W409" s="226" t="s">
        <v>11</v>
      </c>
      <c r="Z409" s="213"/>
      <c r="AA409" s="390" t="str">
        <f t="shared" si="589"/>
        <v>N/A</v>
      </c>
      <c r="AB409" s="391" t="s">
        <v>518</v>
      </c>
      <c r="AD409" s="227">
        <f t="shared" si="553"/>
        <v>1288.3</v>
      </c>
      <c r="AE409" s="228">
        <f t="shared" si="554"/>
        <v>1417.1999999999998</v>
      </c>
      <c r="AF409" s="229">
        <f t="shared" si="555"/>
        <v>0.10005433517037947</v>
      </c>
      <c r="AG409" s="292" t="s">
        <v>148</v>
      </c>
      <c r="AH409" s="292"/>
      <c r="AI409" s="226" t="s">
        <v>11</v>
      </c>
    </row>
    <row r="410" spans="1:35" ht="28.5" x14ac:dyDescent="0.25">
      <c r="A410" s="289" t="s">
        <v>522</v>
      </c>
      <c r="B410" s="299"/>
      <c r="C410" s="291" t="s">
        <v>523</v>
      </c>
      <c r="D410" s="291" t="s">
        <v>523</v>
      </c>
      <c r="E410" s="300"/>
      <c r="F410" s="552" t="s">
        <v>523</v>
      </c>
      <c r="G410" s="552" t="s">
        <v>523</v>
      </c>
      <c r="H410" s="233"/>
      <c r="I410" s="552" t="s">
        <v>523</v>
      </c>
      <c r="J410" s="552" t="s">
        <v>523</v>
      </c>
      <c r="K410" s="233"/>
      <c r="L410" s="552" t="s">
        <v>523</v>
      </c>
      <c r="M410" s="552" t="s">
        <v>523</v>
      </c>
      <c r="N410" s="233"/>
      <c r="O410" s="552" t="s">
        <v>523</v>
      </c>
      <c r="P410" s="552" t="s">
        <v>523</v>
      </c>
      <c r="Q410" s="233"/>
      <c r="R410" s="552" t="s">
        <v>523</v>
      </c>
      <c r="S410" s="428" t="s">
        <v>523</v>
      </c>
      <c r="T410" s="233" t="s">
        <v>523</v>
      </c>
      <c r="U410" s="292"/>
      <c r="V410" s="292"/>
      <c r="W410" s="226" t="s">
        <v>11</v>
      </c>
      <c r="Z410" s="213"/>
      <c r="AA410" s="390"/>
      <c r="AB410" s="391"/>
      <c r="AD410" s="227" t="str">
        <f t="shared" si="553"/>
        <v>No Charge</v>
      </c>
      <c r="AE410" s="228" t="str">
        <f t="shared" si="554"/>
        <v>No Charge</v>
      </c>
      <c r="AF410" s="229">
        <f t="shared" si="555"/>
        <v>0</v>
      </c>
      <c r="AG410" s="292"/>
      <c r="AH410" s="292"/>
      <c r="AI410" s="226" t="s">
        <v>11</v>
      </c>
    </row>
    <row r="411" spans="1:35" ht="28.5" x14ac:dyDescent="0.25">
      <c r="A411" s="289" t="s">
        <v>524</v>
      </c>
      <c r="B411" s="299"/>
      <c r="C411" s="291" t="s">
        <v>523</v>
      </c>
      <c r="D411" s="291" t="s">
        <v>523</v>
      </c>
      <c r="E411" s="300"/>
      <c r="F411" s="552" t="s">
        <v>523</v>
      </c>
      <c r="G411" s="552" t="s">
        <v>523</v>
      </c>
      <c r="H411" s="233"/>
      <c r="I411" s="552" t="s">
        <v>523</v>
      </c>
      <c r="J411" s="552" t="s">
        <v>523</v>
      </c>
      <c r="K411" s="233"/>
      <c r="L411" s="552" t="s">
        <v>523</v>
      </c>
      <c r="M411" s="552" t="s">
        <v>523</v>
      </c>
      <c r="N411" s="233"/>
      <c r="O411" s="552" t="s">
        <v>523</v>
      </c>
      <c r="P411" s="552" t="s">
        <v>523</v>
      </c>
      <c r="Q411" s="233"/>
      <c r="R411" s="552" t="s">
        <v>523</v>
      </c>
      <c r="S411" s="428" t="s">
        <v>523</v>
      </c>
      <c r="T411" s="233" t="s">
        <v>523</v>
      </c>
      <c r="U411" s="292"/>
      <c r="V411" s="292"/>
      <c r="W411" s="226" t="s">
        <v>11</v>
      </c>
      <c r="Z411" s="213"/>
      <c r="AA411" s="390"/>
      <c r="AB411" s="391"/>
      <c r="AD411" s="227" t="str">
        <f t="shared" si="553"/>
        <v>No Charge</v>
      </c>
      <c r="AE411" s="228" t="str">
        <f t="shared" si="554"/>
        <v>No Charge</v>
      </c>
      <c r="AF411" s="229">
        <f t="shared" si="555"/>
        <v>0</v>
      </c>
      <c r="AG411" s="292"/>
      <c r="AH411" s="292"/>
      <c r="AI411" s="226" t="s">
        <v>11</v>
      </c>
    </row>
    <row r="412" spans="1:35" x14ac:dyDescent="0.25">
      <c r="A412" s="293"/>
      <c r="B412" s="294"/>
      <c r="C412" s="291"/>
      <c r="D412" s="505"/>
      <c r="E412" s="506"/>
      <c r="F412" s="552"/>
      <c r="G412" s="292"/>
      <c r="H412" s="506"/>
      <c r="I412" s="552"/>
      <c r="J412" s="292"/>
      <c r="K412" s="506"/>
      <c r="L412" s="552"/>
      <c r="M412" s="292"/>
      <c r="N412" s="506"/>
      <c r="O412" s="552"/>
      <c r="P412" s="292"/>
      <c r="Q412" s="233"/>
      <c r="R412" s="292"/>
      <c r="S412" s="507"/>
      <c r="T412" s="506"/>
      <c r="U412" s="292"/>
      <c r="V412" s="292"/>
      <c r="W412" s="307"/>
      <c r="Z412" s="213"/>
      <c r="AA412" s="390"/>
      <c r="AB412" s="391"/>
      <c r="AD412" s="227"/>
      <c r="AE412" s="228"/>
      <c r="AF412" s="229"/>
      <c r="AG412" s="292"/>
      <c r="AH412" s="292"/>
      <c r="AI412" s="307"/>
    </row>
    <row r="413" spans="1:35" x14ac:dyDescent="0.25">
      <c r="A413" s="293"/>
      <c r="B413" s="294"/>
      <c r="C413" s="291"/>
      <c r="D413" s="505"/>
      <c r="E413" s="506"/>
      <c r="F413" s="552"/>
      <c r="G413" s="292"/>
      <c r="H413" s="506"/>
      <c r="I413" s="552"/>
      <c r="J413" s="292"/>
      <c r="K413" s="506"/>
      <c r="L413" s="552"/>
      <c r="M413" s="292"/>
      <c r="N413" s="506"/>
      <c r="O413" s="552"/>
      <c r="P413" s="292"/>
      <c r="Q413" s="233"/>
      <c r="R413" s="292"/>
      <c r="S413" s="507"/>
      <c r="T413" s="506"/>
      <c r="U413" s="292"/>
      <c r="V413" s="292"/>
      <c r="W413" s="307"/>
      <c r="Z413" s="213"/>
      <c r="AA413" s="390"/>
      <c r="AB413" s="391"/>
      <c r="AD413" s="227"/>
      <c r="AE413" s="228"/>
      <c r="AF413" s="229"/>
      <c r="AG413" s="292"/>
      <c r="AH413" s="292"/>
      <c r="AI413" s="307"/>
    </row>
    <row r="414" spans="1:35" ht="15" x14ac:dyDescent="0.25">
      <c r="A414" s="304" t="s">
        <v>525</v>
      </c>
      <c r="B414" s="373"/>
      <c r="C414" s="291"/>
      <c r="D414" s="505"/>
      <c r="E414" s="506"/>
      <c r="F414" s="552"/>
      <c r="G414" s="292"/>
      <c r="H414" s="506"/>
      <c r="I414" s="552"/>
      <c r="J414" s="292"/>
      <c r="K414" s="506"/>
      <c r="L414" s="552"/>
      <c r="M414" s="292"/>
      <c r="N414" s="506"/>
      <c r="O414" s="552"/>
      <c r="P414" s="292"/>
      <c r="Q414" s="233"/>
      <c r="R414" s="292"/>
      <c r="S414" s="507"/>
      <c r="T414" s="506"/>
      <c r="U414" s="292"/>
      <c r="V414" s="292"/>
      <c r="W414" s="307"/>
      <c r="Z414" s="213"/>
      <c r="AA414" s="390"/>
      <c r="AB414" s="391"/>
      <c r="AD414" s="227"/>
      <c r="AE414" s="228"/>
      <c r="AF414" s="229"/>
      <c r="AG414" s="292"/>
      <c r="AH414" s="292"/>
      <c r="AI414" s="307"/>
    </row>
    <row r="415" spans="1:35" ht="27" customHeight="1" x14ac:dyDescent="0.25">
      <c r="A415" s="289" t="s">
        <v>526</v>
      </c>
      <c r="B415" s="290"/>
      <c r="C415" s="291">
        <v>334</v>
      </c>
      <c r="D415" s="232">
        <v>385</v>
      </c>
      <c r="E415" s="233">
        <f>+(D415-C415)/C415</f>
        <v>0.15269461077844312</v>
      </c>
      <c r="F415" s="234">
        <f t="shared" ref="F415" si="593">D415</f>
        <v>385</v>
      </c>
      <c r="G415" s="235">
        <f t="shared" ref="G415" si="594">ROUNDUP(F415*1.03,1)</f>
        <v>396.6</v>
      </c>
      <c r="H415" s="233">
        <f t="shared" ref="H415" si="595">+(G415-F415)/F415</f>
        <v>3.0129870129870191E-2</v>
      </c>
      <c r="I415" s="234">
        <f t="shared" ref="I415" si="596">G415</f>
        <v>396.6</v>
      </c>
      <c r="J415" s="235">
        <v>399</v>
      </c>
      <c r="K415" s="233">
        <f t="shared" ref="K415" si="597">+(J415-I415)/I415</f>
        <v>6.0514372163388225E-3</v>
      </c>
      <c r="L415" s="234">
        <f t="shared" ref="L415" si="598">J415</f>
        <v>399</v>
      </c>
      <c r="M415" s="235">
        <v>399</v>
      </c>
      <c r="N415" s="233">
        <f t="shared" ref="N415" si="599">+(M415-L415)/L415</f>
        <v>0</v>
      </c>
      <c r="O415" s="234">
        <f t="shared" ref="O415" si="600">M415</f>
        <v>399</v>
      </c>
      <c r="P415" s="235">
        <v>399</v>
      </c>
      <c r="Q415" s="233">
        <f t="shared" si="586"/>
        <v>0</v>
      </c>
      <c r="R415" s="235">
        <f>ROUNDUP(P415*1.3,1)</f>
        <v>518.70000000000005</v>
      </c>
      <c r="S415" s="236">
        <f t="shared" ref="S415" si="601">ROUNDUP(R415*1.1,1)</f>
        <v>570.6</v>
      </c>
      <c r="T415" s="233">
        <f t="shared" ref="T415" si="602">+(S415-R415)/R415</f>
        <v>0.1000578368999421</v>
      </c>
      <c r="U415" s="292" t="s">
        <v>148</v>
      </c>
      <c r="V415" s="292"/>
      <c r="W415" s="226" t="s">
        <v>11</v>
      </c>
      <c r="Z415" s="213"/>
      <c r="AA415" s="390" t="str">
        <f>IF(Z415=0,"N/A",(Z415-R415)/R415)</f>
        <v>N/A</v>
      </c>
      <c r="AB415" s="391" t="s">
        <v>518</v>
      </c>
      <c r="AD415" s="227">
        <f t="shared" si="553"/>
        <v>518.70000000000005</v>
      </c>
      <c r="AE415" s="228">
        <f t="shared" si="554"/>
        <v>570.6</v>
      </c>
      <c r="AF415" s="229">
        <f t="shared" si="555"/>
        <v>0.1000578368999421</v>
      </c>
      <c r="AG415" s="292" t="s">
        <v>148</v>
      </c>
      <c r="AH415" s="292"/>
      <c r="AI415" s="226" t="s">
        <v>11</v>
      </c>
    </row>
    <row r="416" spans="1:35" x14ac:dyDescent="0.25">
      <c r="A416" s="293"/>
      <c r="B416" s="294"/>
      <c r="C416" s="291"/>
      <c r="D416" s="505"/>
      <c r="E416" s="506"/>
      <c r="F416" s="552"/>
      <c r="G416" s="292"/>
      <c r="H416" s="506"/>
      <c r="I416" s="552"/>
      <c r="J416" s="292"/>
      <c r="K416" s="506"/>
      <c r="L416" s="552"/>
      <c r="M416" s="292"/>
      <c r="N416" s="506"/>
      <c r="O416" s="552"/>
      <c r="P416" s="292"/>
      <c r="Q416" s="233"/>
      <c r="R416" s="292"/>
      <c r="S416" s="507"/>
      <c r="T416" s="506"/>
      <c r="U416" s="292"/>
      <c r="V416" s="292"/>
      <c r="W416" s="307"/>
      <c r="Z416" s="213"/>
      <c r="AA416" s="390"/>
      <c r="AB416" s="391"/>
      <c r="AD416" s="227"/>
      <c r="AE416" s="228"/>
      <c r="AF416" s="229"/>
      <c r="AG416" s="292"/>
      <c r="AH416" s="292"/>
      <c r="AI416" s="307"/>
    </row>
    <row r="417" spans="1:35" ht="15" x14ac:dyDescent="0.25">
      <c r="A417" s="304" t="s">
        <v>527</v>
      </c>
      <c r="B417" s="305"/>
      <c r="C417" s="291"/>
      <c r="D417" s="505"/>
      <c r="E417" s="506"/>
      <c r="F417" s="552"/>
      <c r="G417" s="292"/>
      <c r="H417" s="506"/>
      <c r="I417" s="552"/>
      <c r="J417" s="292"/>
      <c r="K417" s="506"/>
      <c r="L417" s="552"/>
      <c r="M417" s="292"/>
      <c r="N417" s="506"/>
      <c r="O417" s="552"/>
      <c r="P417" s="292"/>
      <c r="Q417" s="233"/>
      <c r="R417" s="292"/>
      <c r="S417" s="507"/>
      <c r="T417" s="506"/>
      <c r="U417" s="292"/>
      <c r="V417" s="292"/>
      <c r="W417" s="307"/>
      <c r="Z417" s="213"/>
      <c r="AA417" s="390"/>
      <c r="AB417" s="391"/>
      <c r="AD417" s="227"/>
      <c r="AE417" s="228"/>
      <c r="AF417" s="229"/>
      <c r="AG417" s="292"/>
      <c r="AH417" s="292"/>
      <c r="AI417" s="307"/>
    </row>
    <row r="418" spans="1:35" x14ac:dyDescent="0.25">
      <c r="A418" s="289" t="s">
        <v>528</v>
      </c>
      <c r="B418" s="299"/>
      <c r="C418" s="291">
        <v>90</v>
      </c>
      <c r="D418" s="232">
        <v>90</v>
      </c>
      <c r="E418" s="233">
        <f>+(D418-C418)/C418</f>
        <v>0</v>
      </c>
      <c r="F418" s="234">
        <f t="shared" ref="F418" si="603">D418</f>
        <v>90</v>
      </c>
      <c r="G418" s="235">
        <f>F418</f>
        <v>90</v>
      </c>
      <c r="H418" s="233">
        <f t="shared" ref="H418" si="604">+(G418-F418)/F418</f>
        <v>0</v>
      </c>
      <c r="I418" s="234">
        <f t="shared" ref="I418" si="605">G418</f>
        <v>90</v>
      </c>
      <c r="J418" s="235">
        <f>I418</f>
        <v>90</v>
      </c>
      <c r="K418" s="233">
        <f t="shared" ref="K418" si="606">+(J418-I418)/I418</f>
        <v>0</v>
      </c>
      <c r="L418" s="234">
        <f t="shared" ref="L418" si="607">J418</f>
        <v>90</v>
      </c>
      <c r="M418" s="235">
        <f>L418</f>
        <v>90</v>
      </c>
      <c r="N418" s="233">
        <f t="shared" ref="N418" si="608">+(M418-L418)/L418</f>
        <v>0</v>
      </c>
      <c r="O418" s="234">
        <f t="shared" ref="O418" si="609">M418</f>
        <v>90</v>
      </c>
      <c r="P418" s="235">
        <f>O418</f>
        <v>90</v>
      </c>
      <c r="Q418" s="233">
        <f t="shared" si="586"/>
        <v>0</v>
      </c>
      <c r="R418" s="235">
        <f>ROUNDUP(P418*1.3,1)</f>
        <v>117</v>
      </c>
      <c r="S418" s="236">
        <f t="shared" ref="S418" si="610">ROUNDUP(R418*1.1,1)</f>
        <v>128.69999999999999</v>
      </c>
      <c r="T418" s="233">
        <f t="shared" ref="T418" si="611">+(S418-R418)/R418</f>
        <v>9.9999999999999908E-2</v>
      </c>
      <c r="U418" s="292" t="s">
        <v>148</v>
      </c>
      <c r="V418" s="292"/>
      <c r="W418" s="247" t="s">
        <v>11</v>
      </c>
      <c r="Z418" s="213"/>
      <c r="AA418" s="390" t="str">
        <f>IF(Z418=0,"N/A",(Z418-R418)/R418)</f>
        <v>N/A</v>
      </c>
      <c r="AB418" s="391" t="s">
        <v>518</v>
      </c>
      <c r="AD418" s="227">
        <f t="shared" si="553"/>
        <v>117</v>
      </c>
      <c r="AE418" s="228">
        <f t="shared" si="554"/>
        <v>128.69999999999999</v>
      </c>
      <c r="AF418" s="229">
        <f t="shared" si="555"/>
        <v>9.9999999999999908E-2</v>
      </c>
      <c r="AG418" s="292" t="s">
        <v>148</v>
      </c>
      <c r="AH418" s="292"/>
      <c r="AI418" s="247" t="s">
        <v>11</v>
      </c>
    </row>
    <row r="419" spans="1:35" x14ac:dyDescent="0.25">
      <c r="A419" s="293"/>
      <c r="B419" s="294"/>
      <c r="C419" s="291"/>
      <c r="D419" s="232"/>
      <c r="E419" s="300"/>
      <c r="F419" s="552"/>
      <c r="G419" s="235"/>
      <c r="H419" s="300"/>
      <c r="I419" s="552"/>
      <c r="J419" s="235"/>
      <c r="K419" s="300"/>
      <c r="L419" s="552"/>
      <c r="M419" s="235"/>
      <c r="N419" s="300"/>
      <c r="O419" s="552"/>
      <c r="P419" s="235"/>
      <c r="Q419" s="233"/>
      <c r="R419" s="235"/>
      <c r="S419" s="236"/>
      <c r="T419" s="300"/>
      <c r="U419" s="292"/>
      <c r="V419" s="292"/>
      <c r="W419" s="307"/>
      <c r="Z419" s="213"/>
      <c r="AA419" s="390"/>
      <c r="AB419" s="391"/>
      <c r="AD419" s="227"/>
      <c r="AE419" s="228"/>
      <c r="AF419" s="229"/>
      <c r="AG419" s="292"/>
      <c r="AH419" s="292"/>
      <c r="AI419" s="307"/>
    </row>
    <row r="420" spans="1:35" ht="15" x14ac:dyDescent="0.25">
      <c r="A420" s="545" t="s">
        <v>529</v>
      </c>
      <c r="B420" s="294"/>
      <c r="C420" s="291"/>
      <c r="D420" s="232"/>
      <c r="E420" s="300"/>
      <c r="F420" s="552"/>
      <c r="G420" s="235"/>
      <c r="H420" s="300"/>
      <c r="I420" s="552"/>
      <c r="J420" s="235"/>
      <c r="K420" s="300"/>
      <c r="L420" s="552"/>
      <c r="M420" s="235"/>
      <c r="N420" s="300"/>
      <c r="O420" s="552"/>
      <c r="P420" s="235"/>
      <c r="Q420" s="233"/>
      <c r="R420" s="235"/>
      <c r="S420" s="236"/>
      <c r="T420" s="300"/>
      <c r="U420" s="292"/>
      <c r="V420" s="292"/>
      <c r="W420" s="307"/>
      <c r="Z420" s="213"/>
      <c r="AA420" s="390"/>
      <c r="AB420" s="391"/>
      <c r="AD420" s="227"/>
      <c r="AE420" s="228"/>
      <c r="AF420" s="229"/>
      <c r="AG420" s="292"/>
      <c r="AH420" s="292"/>
      <c r="AI420" s="307"/>
    </row>
    <row r="421" spans="1:35" x14ac:dyDescent="0.25">
      <c r="A421" s="293" t="s">
        <v>530</v>
      </c>
      <c r="B421" s="294"/>
      <c r="C421" s="552" t="s">
        <v>39</v>
      </c>
      <c r="D421" s="232">
        <v>350</v>
      </c>
      <c r="E421" s="300"/>
      <c r="F421" s="234">
        <f t="shared" ref="F421:F422" si="612">D421</f>
        <v>350</v>
      </c>
      <c r="G421" s="235">
        <f t="shared" ref="G421:G422" si="613">ROUNDUP(F421*1.03,1)</f>
        <v>360.5</v>
      </c>
      <c r="H421" s="233">
        <f t="shared" ref="H421:H422" si="614">+(G421-F421)/F421</f>
        <v>0.03</v>
      </c>
      <c r="I421" s="234">
        <f t="shared" ref="I421:I422" si="615">G421</f>
        <v>360.5</v>
      </c>
      <c r="J421" s="235">
        <f t="shared" ref="J421:J422" si="616">ROUNDUP(I421*1.03,1)</f>
        <v>371.40000000000003</v>
      </c>
      <c r="K421" s="233">
        <f t="shared" ref="K421:K422" si="617">+(J421-I421)/I421</f>
        <v>3.0235783633841981E-2</v>
      </c>
      <c r="L421" s="234">
        <f t="shared" ref="L421:L422" si="618">J421</f>
        <v>371.40000000000003</v>
      </c>
      <c r="M421" s="235">
        <f>ROUNDUP(L421*1.03,0)</f>
        <v>383</v>
      </c>
      <c r="N421" s="233">
        <f t="shared" ref="N421:N422" si="619">+(M421-L421)/L421</f>
        <v>3.123317178244471E-2</v>
      </c>
      <c r="O421" s="234">
        <f t="shared" ref="O421:O422" si="620">M421</f>
        <v>383</v>
      </c>
      <c r="P421" s="235">
        <f>ROUNDUP(O421*1.03,0)</f>
        <v>395</v>
      </c>
      <c r="Q421" s="233">
        <f t="shared" si="586"/>
        <v>3.1331592689295036E-2</v>
      </c>
      <c r="R421" s="235">
        <f>ROUNDUP(P421*1.3,1)</f>
        <v>513.5</v>
      </c>
      <c r="S421" s="236">
        <f t="shared" ref="S421:S422" si="621">ROUNDUP(R421*1.1,1)</f>
        <v>564.9</v>
      </c>
      <c r="T421" s="233">
        <f t="shared" ref="T421:T422" si="622">+(S421-R421)/R421</f>
        <v>0.10009737098344688</v>
      </c>
      <c r="U421" s="292" t="s">
        <v>148</v>
      </c>
      <c r="V421" s="292"/>
      <c r="W421" s="247" t="s">
        <v>11</v>
      </c>
      <c r="Z421" s="213"/>
      <c r="AA421" s="390" t="str">
        <f>IF(Z421=0,"N/A",(Z421-R421)/R421)</f>
        <v>N/A</v>
      </c>
      <c r="AB421" s="391" t="s">
        <v>518</v>
      </c>
      <c r="AD421" s="227">
        <f t="shared" si="553"/>
        <v>513.5</v>
      </c>
      <c r="AE421" s="228">
        <f t="shared" si="554"/>
        <v>564.9</v>
      </c>
      <c r="AF421" s="229">
        <f t="shared" si="555"/>
        <v>0.10009737098344688</v>
      </c>
      <c r="AG421" s="292" t="s">
        <v>148</v>
      </c>
      <c r="AH421" s="292"/>
      <c r="AI421" s="247" t="s">
        <v>11</v>
      </c>
    </row>
    <row r="422" spans="1:35" x14ac:dyDescent="0.25">
      <c r="A422" s="293" t="s">
        <v>531</v>
      </c>
      <c r="B422" s="294"/>
      <c r="C422" s="552" t="s">
        <v>39</v>
      </c>
      <c r="D422" s="232">
        <v>350</v>
      </c>
      <c r="E422" s="300"/>
      <c r="F422" s="234">
        <f t="shared" si="612"/>
        <v>350</v>
      </c>
      <c r="G422" s="235">
        <f t="shared" si="613"/>
        <v>360.5</v>
      </c>
      <c r="H422" s="233">
        <f t="shared" si="614"/>
        <v>0.03</v>
      </c>
      <c r="I422" s="234">
        <f t="shared" si="615"/>
        <v>360.5</v>
      </c>
      <c r="J422" s="235">
        <f t="shared" si="616"/>
        <v>371.40000000000003</v>
      </c>
      <c r="K422" s="233">
        <f t="shared" si="617"/>
        <v>3.0235783633841981E-2</v>
      </c>
      <c r="L422" s="234">
        <f t="shared" si="618"/>
        <v>371.40000000000003</v>
      </c>
      <c r="M422" s="235">
        <f>ROUNDUP(L422*1.03,0)</f>
        <v>383</v>
      </c>
      <c r="N422" s="233">
        <f t="shared" si="619"/>
        <v>3.123317178244471E-2</v>
      </c>
      <c r="O422" s="234">
        <f t="shared" si="620"/>
        <v>383</v>
      </c>
      <c r="P422" s="235">
        <f>ROUNDUP(O422*1.03,0)</f>
        <v>395</v>
      </c>
      <c r="Q422" s="233">
        <f t="shared" si="586"/>
        <v>3.1331592689295036E-2</v>
      </c>
      <c r="R422" s="235">
        <f>ROUNDUP(P422*1.3,1)</f>
        <v>513.5</v>
      </c>
      <c r="S422" s="236">
        <f t="shared" si="621"/>
        <v>564.9</v>
      </c>
      <c r="T422" s="233">
        <f t="shared" si="622"/>
        <v>0.10009737098344688</v>
      </c>
      <c r="U422" s="292" t="s">
        <v>148</v>
      </c>
      <c r="V422" s="292"/>
      <c r="W422" s="247" t="s">
        <v>11</v>
      </c>
      <c r="Z422" s="213"/>
      <c r="AA422" s="390" t="str">
        <f>IF(Z422=0,"N/A",(Z422-R422)/R422)</f>
        <v>N/A</v>
      </c>
      <c r="AB422" s="391" t="s">
        <v>518</v>
      </c>
      <c r="AD422" s="227">
        <f t="shared" si="553"/>
        <v>513.5</v>
      </c>
      <c r="AE422" s="228">
        <f t="shared" si="554"/>
        <v>564.9</v>
      </c>
      <c r="AF422" s="229">
        <f t="shared" si="555"/>
        <v>0.10009737098344688</v>
      </c>
      <c r="AG422" s="292" t="s">
        <v>148</v>
      </c>
      <c r="AH422" s="292"/>
      <c r="AI422" s="247" t="s">
        <v>11</v>
      </c>
    </row>
    <row r="423" spans="1:35" x14ac:dyDescent="0.25">
      <c r="A423" s="293"/>
      <c r="B423" s="294"/>
      <c r="C423" s="291"/>
      <c r="D423" s="505"/>
      <c r="E423" s="506"/>
      <c r="F423" s="552"/>
      <c r="G423" s="292"/>
      <c r="H423" s="506"/>
      <c r="I423" s="552"/>
      <c r="J423" s="292"/>
      <c r="K423" s="506"/>
      <c r="L423" s="552"/>
      <c r="M423" s="292"/>
      <c r="N423" s="506"/>
      <c r="O423" s="552"/>
      <c r="P423" s="292"/>
      <c r="Q423" s="233"/>
      <c r="R423" s="292"/>
      <c r="S423" s="507"/>
      <c r="T423" s="506"/>
      <c r="U423" s="292"/>
      <c r="V423" s="292"/>
      <c r="W423" s="307"/>
      <c r="Z423" s="213"/>
      <c r="AA423" s="390"/>
      <c r="AB423" s="391"/>
      <c r="AD423" s="227"/>
      <c r="AE423" s="228"/>
      <c r="AF423" s="229"/>
      <c r="AG423" s="292"/>
      <c r="AH423" s="292"/>
      <c r="AI423" s="307"/>
    </row>
    <row r="424" spans="1:35" ht="15" x14ac:dyDescent="0.25">
      <c r="A424" s="304" t="s">
        <v>532</v>
      </c>
      <c r="B424" s="305"/>
      <c r="C424" s="291"/>
      <c r="D424" s="505"/>
      <c r="E424" s="506"/>
      <c r="F424" s="552"/>
      <c r="G424" s="292"/>
      <c r="H424" s="506"/>
      <c r="I424" s="552"/>
      <c r="J424" s="292"/>
      <c r="K424" s="506"/>
      <c r="L424" s="552"/>
      <c r="M424" s="292"/>
      <c r="N424" s="506"/>
      <c r="O424" s="552"/>
      <c r="P424" s="292"/>
      <c r="Q424" s="233"/>
      <c r="R424" s="292"/>
      <c r="S424" s="507"/>
      <c r="T424" s="506"/>
      <c r="U424" s="292"/>
      <c r="V424" s="292"/>
      <c r="W424" s="307"/>
      <c r="Z424" s="213"/>
      <c r="AA424" s="390"/>
      <c r="AB424" s="391"/>
      <c r="AD424" s="227"/>
      <c r="AE424" s="228"/>
      <c r="AF424" s="229"/>
      <c r="AG424" s="292"/>
      <c r="AH424" s="292"/>
      <c r="AI424" s="307"/>
    </row>
    <row r="425" spans="1:35" x14ac:dyDescent="0.25">
      <c r="A425" s="289" t="s">
        <v>533</v>
      </c>
      <c r="B425" s="299"/>
      <c r="C425" s="291">
        <v>114</v>
      </c>
      <c r="D425" s="232">
        <v>117</v>
      </c>
      <c r="E425" s="233">
        <f>+(D425-C425)/C425</f>
        <v>2.6315789473684209E-2</v>
      </c>
      <c r="F425" s="234">
        <f t="shared" ref="F425" si="623">D425</f>
        <v>117</v>
      </c>
      <c r="G425" s="235">
        <f t="shared" ref="G425" si="624">ROUNDUP(F425*1.03,1)</f>
        <v>120.6</v>
      </c>
      <c r="H425" s="233">
        <f t="shared" ref="H425" si="625">+(G425-F425)/F425</f>
        <v>3.0769230769230722E-2</v>
      </c>
      <c r="I425" s="234">
        <f t="shared" ref="I425" si="626">G425</f>
        <v>120.6</v>
      </c>
      <c r="J425" s="235">
        <f t="shared" ref="J425" si="627">ROUNDUP(I425*1.03,1)</f>
        <v>124.3</v>
      </c>
      <c r="K425" s="233">
        <f t="shared" ref="K425" si="628">+(J425-I425)/I425</f>
        <v>3.0679933665008315E-2</v>
      </c>
      <c r="L425" s="234">
        <f t="shared" ref="L425" si="629">J425</f>
        <v>124.3</v>
      </c>
      <c r="M425" s="235">
        <f>ROUNDUP(L425*1.05,0)</f>
        <v>131</v>
      </c>
      <c r="N425" s="233">
        <f t="shared" ref="N425" si="630">+(M425-L425)/L425</f>
        <v>5.3901850362027375E-2</v>
      </c>
      <c r="O425" s="234">
        <f t="shared" ref="O425" si="631">M425</f>
        <v>131</v>
      </c>
      <c r="P425" s="235">
        <f>ROUNDUP(O425*1.05,0)</f>
        <v>138</v>
      </c>
      <c r="Q425" s="233">
        <f t="shared" si="586"/>
        <v>5.3435114503816793E-2</v>
      </c>
      <c r="R425" s="235">
        <f>ROUNDUP(P425*1.3,1)</f>
        <v>179.4</v>
      </c>
      <c r="S425" s="236">
        <f t="shared" ref="S425" si="632">ROUNDUP(R425*1.1,1)</f>
        <v>197.4</v>
      </c>
      <c r="T425" s="233">
        <f t="shared" ref="T425" si="633">+(S425-R425)/R425</f>
        <v>0.10033444816053512</v>
      </c>
      <c r="U425" s="292" t="s">
        <v>148</v>
      </c>
      <c r="V425" s="292"/>
      <c r="W425" s="226" t="s">
        <v>11</v>
      </c>
      <c r="Z425" s="213"/>
      <c r="AA425" s="390" t="str">
        <f>IF(Z425=0,"N/A",(Z425-R425)/R425)</f>
        <v>N/A</v>
      </c>
      <c r="AB425" s="391" t="s">
        <v>518</v>
      </c>
      <c r="AD425" s="227">
        <f t="shared" si="553"/>
        <v>179.4</v>
      </c>
      <c r="AE425" s="228">
        <f t="shared" si="554"/>
        <v>197.4</v>
      </c>
      <c r="AF425" s="229">
        <f t="shared" si="555"/>
        <v>0.10033444816053512</v>
      </c>
      <c r="AG425" s="292" t="s">
        <v>148</v>
      </c>
      <c r="AH425" s="292"/>
      <c r="AI425" s="226" t="s">
        <v>11</v>
      </c>
    </row>
    <row r="426" spans="1:35" x14ac:dyDescent="0.25">
      <c r="A426" s="293"/>
      <c r="B426" s="294"/>
      <c r="C426" s="291"/>
      <c r="D426" s="505"/>
      <c r="E426" s="506"/>
      <c r="F426" s="552"/>
      <c r="G426" s="292"/>
      <c r="H426" s="506"/>
      <c r="I426" s="552"/>
      <c r="J426" s="292"/>
      <c r="K426" s="506"/>
      <c r="L426" s="552"/>
      <c r="M426" s="292"/>
      <c r="N426" s="506"/>
      <c r="O426" s="552"/>
      <c r="P426" s="292"/>
      <c r="Q426" s="233"/>
      <c r="R426" s="292"/>
      <c r="S426" s="507"/>
      <c r="T426" s="506"/>
      <c r="U426" s="292"/>
      <c r="V426" s="292"/>
      <c r="W426" s="307"/>
      <c r="Z426" s="213"/>
      <c r="AA426" s="390"/>
      <c r="AB426" s="391"/>
      <c r="AD426" s="227"/>
      <c r="AE426" s="228"/>
      <c r="AF426" s="229"/>
      <c r="AG426" s="292"/>
      <c r="AH426" s="292"/>
      <c r="AI426" s="307"/>
    </row>
    <row r="427" spans="1:35" ht="15" x14ac:dyDescent="0.25">
      <c r="A427" s="304" t="s">
        <v>534</v>
      </c>
      <c r="B427" s="305"/>
      <c r="C427" s="291"/>
      <c r="D427" s="505"/>
      <c r="E427" s="506"/>
      <c r="F427" s="552"/>
      <c r="G427" s="292"/>
      <c r="H427" s="506"/>
      <c r="I427" s="552"/>
      <c r="J427" s="292"/>
      <c r="K427" s="506"/>
      <c r="L427" s="552"/>
      <c r="M427" s="292"/>
      <c r="N427" s="506"/>
      <c r="O427" s="552"/>
      <c r="P427" s="292"/>
      <c r="Q427" s="233"/>
      <c r="R427" s="292"/>
      <c r="S427" s="507"/>
      <c r="T427" s="506"/>
      <c r="U427" s="292"/>
      <c r="V427" s="292"/>
      <c r="W427" s="307"/>
      <c r="Z427" s="213"/>
      <c r="AA427" s="390"/>
      <c r="AB427" s="391"/>
      <c r="AD427" s="227"/>
      <c r="AE427" s="228"/>
      <c r="AF427" s="229"/>
      <c r="AG427" s="292"/>
      <c r="AH427" s="292"/>
      <c r="AI427" s="307"/>
    </row>
    <row r="428" spans="1:35" ht="28.5" x14ac:dyDescent="0.25">
      <c r="A428" s="289" t="s">
        <v>535</v>
      </c>
      <c r="B428" s="299"/>
      <c r="C428" s="291" t="s">
        <v>523</v>
      </c>
      <c r="D428" s="291" t="s">
        <v>523</v>
      </c>
      <c r="E428" s="300"/>
      <c r="F428" s="552" t="s">
        <v>523</v>
      </c>
      <c r="G428" s="552" t="s">
        <v>523</v>
      </c>
      <c r="H428" s="300"/>
      <c r="I428" s="552" t="s">
        <v>523</v>
      </c>
      <c r="J428" s="552" t="s">
        <v>523</v>
      </c>
      <c r="K428" s="300"/>
      <c r="L428" s="552" t="s">
        <v>523</v>
      </c>
      <c r="M428" s="552" t="s">
        <v>523</v>
      </c>
      <c r="N428" s="300"/>
      <c r="O428" s="552" t="s">
        <v>523</v>
      </c>
      <c r="P428" s="552" t="s">
        <v>523</v>
      </c>
      <c r="Q428" s="233"/>
      <c r="R428" s="552" t="s">
        <v>523</v>
      </c>
      <c r="S428" s="428" t="s">
        <v>523</v>
      </c>
      <c r="T428" s="552" t="s">
        <v>523</v>
      </c>
      <c r="U428" s="292"/>
      <c r="V428" s="292"/>
      <c r="W428" s="226" t="s">
        <v>11</v>
      </c>
      <c r="Z428" s="213"/>
      <c r="AA428" s="390"/>
      <c r="AB428" s="391"/>
      <c r="AD428" s="227" t="str">
        <f t="shared" si="553"/>
        <v>No Charge</v>
      </c>
      <c r="AE428" s="228" t="str">
        <f t="shared" si="554"/>
        <v>No Charge</v>
      </c>
      <c r="AF428" s="229">
        <f t="shared" si="555"/>
        <v>0</v>
      </c>
      <c r="AG428" s="292"/>
      <c r="AH428" s="292"/>
      <c r="AI428" s="226" t="s">
        <v>11</v>
      </c>
    </row>
    <row r="429" spans="1:35" x14ac:dyDescent="0.25">
      <c r="A429" s="289" t="s">
        <v>536</v>
      </c>
      <c r="B429" s="299"/>
      <c r="C429" s="291">
        <v>44</v>
      </c>
      <c r="D429" s="232">
        <v>45</v>
      </c>
      <c r="E429" s="233">
        <f t="shared" ref="E429:E430" si="634">+(D429-C429)/C429</f>
        <v>2.2727272727272728E-2</v>
      </c>
      <c r="F429" s="234">
        <f t="shared" ref="F429:F430" si="635">D429</f>
        <v>45</v>
      </c>
      <c r="G429" s="235">
        <f t="shared" ref="G429:G430" si="636">ROUNDUP(F429*1.03,1)</f>
        <v>46.4</v>
      </c>
      <c r="H429" s="233">
        <f t="shared" ref="H429:H430" si="637">+(G429-F429)/F429</f>
        <v>3.1111111111111079E-2</v>
      </c>
      <c r="I429" s="234">
        <f t="shared" ref="I429:I430" si="638">G429</f>
        <v>46.4</v>
      </c>
      <c r="J429" s="235">
        <f t="shared" ref="J429:J430" si="639">ROUNDUP(I429*1.03,1)</f>
        <v>47.800000000000004</v>
      </c>
      <c r="K429" s="233">
        <f t="shared" ref="K429:K430" si="640">+(J429-I429)/I429</f>
        <v>3.0172413793103571E-2</v>
      </c>
      <c r="L429" s="234">
        <f t="shared" ref="L429:L430" si="641">J429</f>
        <v>47.800000000000004</v>
      </c>
      <c r="M429" s="235">
        <f t="shared" ref="M429:M430" si="642">ROUNDUP(L429*1.03,1)</f>
        <v>49.300000000000004</v>
      </c>
      <c r="N429" s="233">
        <f t="shared" ref="N429:N430" si="643">+(M429-L429)/L429</f>
        <v>3.1380753138075312E-2</v>
      </c>
      <c r="O429" s="234">
        <f t="shared" ref="O429:O430" si="644">M429</f>
        <v>49.300000000000004</v>
      </c>
      <c r="P429" s="235">
        <f>ROUNDUP(O429*1.03,1)</f>
        <v>50.800000000000004</v>
      </c>
      <c r="Q429" s="233">
        <f t="shared" si="586"/>
        <v>3.0425963488843809E-2</v>
      </c>
      <c r="R429" s="235">
        <f>ROUNDUP(P429*1.3,1)</f>
        <v>66.099999999999994</v>
      </c>
      <c r="S429" s="236">
        <f t="shared" ref="S429:S430" si="645">ROUNDUP(R429*1.1,1)</f>
        <v>72.8</v>
      </c>
      <c r="T429" s="233">
        <f t="shared" ref="T429:T430" si="646">+(S429-R429)/R429</f>
        <v>0.10136157337367629</v>
      </c>
      <c r="U429" s="292" t="s">
        <v>148</v>
      </c>
      <c r="V429" s="292"/>
      <c r="W429" s="226" t="s">
        <v>11</v>
      </c>
      <c r="Z429" s="213"/>
      <c r="AA429" s="390" t="str">
        <f>IF(Z429=0,"N/A",(Z429-R429)/R429)</f>
        <v>N/A</v>
      </c>
      <c r="AB429" s="391" t="s">
        <v>518</v>
      </c>
      <c r="AD429" s="227">
        <f t="shared" si="553"/>
        <v>66.099999999999994</v>
      </c>
      <c r="AE429" s="228">
        <f t="shared" si="554"/>
        <v>72.8</v>
      </c>
      <c r="AF429" s="229">
        <f t="shared" si="555"/>
        <v>0.10136157337367629</v>
      </c>
      <c r="AG429" s="292" t="s">
        <v>148</v>
      </c>
      <c r="AH429" s="292"/>
      <c r="AI429" s="226" t="s">
        <v>11</v>
      </c>
    </row>
    <row r="430" spans="1:35" x14ac:dyDescent="0.25">
      <c r="A430" s="289" t="s">
        <v>537</v>
      </c>
      <c r="B430" s="299"/>
      <c r="C430" s="291">
        <v>23</v>
      </c>
      <c r="D430" s="232">
        <v>24</v>
      </c>
      <c r="E430" s="233">
        <f t="shared" si="634"/>
        <v>4.3478260869565216E-2</v>
      </c>
      <c r="F430" s="234">
        <f t="shared" si="635"/>
        <v>24</v>
      </c>
      <c r="G430" s="235">
        <f t="shared" si="636"/>
        <v>24.8</v>
      </c>
      <c r="H430" s="233">
        <f t="shared" si="637"/>
        <v>3.3333333333333361E-2</v>
      </c>
      <c r="I430" s="234">
        <f t="shared" si="638"/>
        <v>24.8</v>
      </c>
      <c r="J430" s="235">
        <f t="shared" si="639"/>
        <v>25.6</v>
      </c>
      <c r="K430" s="233">
        <f t="shared" si="640"/>
        <v>3.2258064516129059E-2</v>
      </c>
      <c r="L430" s="234">
        <f t="shared" si="641"/>
        <v>25.6</v>
      </c>
      <c r="M430" s="235">
        <f t="shared" si="642"/>
        <v>26.400000000000002</v>
      </c>
      <c r="N430" s="233">
        <f t="shared" si="643"/>
        <v>3.1250000000000028E-2</v>
      </c>
      <c r="O430" s="234">
        <f t="shared" si="644"/>
        <v>26.400000000000002</v>
      </c>
      <c r="P430" s="235">
        <f>ROUNDUP(O430*1.03,1)</f>
        <v>27.200000000000003</v>
      </c>
      <c r="Q430" s="233">
        <f t="shared" si="586"/>
        <v>3.0303030303030328E-2</v>
      </c>
      <c r="R430" s="235">
        <f>ROUNDUP(P430*1.3,1)</f>
        <v>35.4</v>
      </c>
      <c r="S430" s="236">
        <f t="shared" si="645"/>
        <v>39</v>
      </c>
      <c r="T430" s="233">
        <f t="shared" si="646"/>
        <v>0.10169491525423734</v>
      </c>
      <c r="U430" s="292" t="s">
        <v>148</v>
      </c>
      <c r="V430" s="292"/>
      <c r="W430" s="247" t="s">
        <v>11</v>
      </c>
      <c r="Z430" s="213"/>
      <c r="AA430" s="390" t="str">
        <f>IF(Z430=0,"N/A",(Z430-R430)/R430)</f>
        <v>N/A</v>
      </c>
      <c r="AB430" s="391" t="s">
        <v>518</v>
      </c>
      <c r="AD430" s="227">
        <f t="shared" si="553"/>
        <v>35.4</v>
      </c>
      <c r="AE430" s="228">
        <f t="shared" si="554"/>
        <v>39</v>
      </c>
      <c r="AF430" s="229">
        <f t="shared" si="555"/>
        <v>0.10169491525423734</v>
      </c>
      <c r="AG430" s="292" t="s">
        <v>148</v>
      </c>
      <c r="AH430" s="292"/>
      <c r="AI430" s="247" t="s">
        <v>11</v>
      </c>
    </row>
    <row r="431" spans="1:35" x14ac:dyDescent="0.25">
      <c r="A431" s="293"/>
      <c r="B431" s="294"/>
      <c r="C431" s="291"/>
      <c r="D431" s="232"/>
      <c r="E431" s="300"/>
      <c r="F431" s="552"/>
      <c r="G431" s="235"/>
      <c r="H431" s="300"/>
      <c r="I431" s="552"/>
      <c r="J431" s="235"/>
      <c r="K431" s="300"/>
      <c r="L431" s="552"/>
      <c r="M431" s="235"/>
      <c r="N431" s="300"/>
      <c r="O431" s="552"/>
      <c r="P431" s="235"/>
      <c r="Q431" s="233"/>
      <c r="R431" s="235"/>
      <c r="S431" s="236"/>
      <c r="T431" s="300"/>
      <c r="U431" s="292"/>
      <c r="V431" s="292"/>
      <c r="W431" s="255"/>
      <c r="Z431" s="213"/>
      <c r="AA431" s="390"/>
      <c r="AB431" s="391"/>
      <c r="AD431" s="227"/>
      <c r="AE431" s="228"/>
      <c r="AF431" s="229"/>
      <c r="AG431" s="292"/>
      <c r="AH431" s="292"/>
      <c r="AI431" s="255"/>
    </row>
    <row r="432" spans="1:35" ht="15" x14ac:dyDescent="0.25">
      <c r="A432" s="545" t="s">
        <v>538</v>
      </c>
      <c r="B432" s="294"/>
      <c r="C432" s="291"/>
      <c r="D432" s="232"/>
      <c r="E432" s="300"/>
      <c r="F432" s="552"/>
      <c r="G432" s="235"/>
      <c r="H432" s="300"/>
      <c r="I432" s="552"/>
      <c r="J432" s="235"/>
      <c r="K432" s="300"/>
      <c r="L432" s="552"/>
      <c r="M432" s="235"/>
      <c r="N432" s="300"/>
      <c r="O432" s="552"/>
      <c r="P432" s="235"/>
      <c r="Q432" s="233"/>
      <c r="R432" s="235"/>
      <c r="S432" s="236"/>
      <c r="T432" s="300"/>
      <c r="U432" s="292"/>
      <c r="V432" s="292"/>
      <c r="W432" s="255"/>
      <c r="Z432" s="213"/>
      <c r="AA432" s="390"/>
      <c r="AB432" s="391"/>
      <c r="AD432" s="227"/>
      <c r="AE432" s="228"/>
      <c r="AF432" s="229"/>
      <c r="AG432" s="292"/>
      <c r="AH432" s="292"/>
      <c r="AI432" s="255"/>
    </row>
    <row r="433" spans="1:35" ht="28.5" x14ac:dyDescent="0.25">
      <c r="A433" s="293" t="s">
        <v>539</v>
      </c>
      <c r="B433" s="294"/>
      <c r="C433" s="552" t="s">
        <v>39</v>
      </c>
      <c r="D433" s="291" t="s">
        <v>523</v>
      </c>
      <c r="E433" s="300"/>
      <c r="F433" s="552" t="s">
        <v>523</v>
      </c>
      <c r="G433" s="552" t="s">
        <v>523</v>
      </c>
      <c r="H433" s="300"/>
      <c r="I433" s="552" t="s">
        <v>523</v>
      </c>
      <c r="J433" s="552" t="s">
        <v>523</v>
      </c>
      <c r="K433" s="300"/>
      <c r="L433" s="552" t="s">
        <v>523</v>
      </c>
      <c r="M433" s="552" t="s">
        <v>523</v>
      </c>
      <c r="N433" s="300"/>
      <c r="O433" s="552" t="s">
        <v>523</v>
      </c>
      <c r="P433" s="552" t="s">
        <v>523</v>
      </c>
      <c r="Q433" s="233"/>
      <c r="R433" s="552" t="s">
        <v>523</v>
      </c>
      <c r="S433" s="428" t="s">
        <v>523</v>
      </c>
      <c r="T433" s="552" t="s">
        <v>523</v>
      </c>
      <c r="U433" s="292"/>
      <c r="V433" s="292"/>
      <c r="W433" s="255"/>
      <c r="Z433" s="213"/>
      <c r="AA433" s="390"/>
      <c r="AB433" s="391"/>
      <c r="AD433" s="227" t="str">
        <f t="shared" si="553"/>
        <v>No Charge</v>
      </c>
      <c r="AE433" s="228" t="str">
        <f t="shared" si="554"/>
        <v>No Charge</v>
      </c>
      <c r="AF433" s="229">
        <f t="shared" si="555"/>
        <v>0</v>
      </c>
      <c r="AG433" s="292"/>
      <c r="AH433" s="292"/>
      <c r="AI433" s="255"/>
    </row>
    <row r="434" spans="1:35" x14ac:dyDescent="0.25">
      <c r="A434" s="293" t="s">
        <v>540</v>
      </c>
      <c r="B434" s="294"/>
      <c r="C434" s="552" t="s">
        <v>39</v>
      </c>
      <c r="D434" s="232">
        <v>8</v>
      </c>
      <c r="E434" s="300"/>
      <c r="F434" s="234">
        <f t="shared" ref="F434:F436" si="647">D434</f>
        <v>8</v>
      </c>
      <c r="G434" s="235">
        <f t="shared" ref="G434:G436" si="648">ROUNDUP(F434*1.03,1)</f>
        <v>8.2999999999999989</v>
      </c>
      <c r="H434" s="233">
        <f t="shared" ref="H434:H436" si="649">+(G434-F434)/F434</f>
        <v>3.7499999999999867E-2</v>
      </c>
      <c r="I434" s="234">
        <f t="shared" ref="I434:I436" si="650">G434</f>
        <v>8.2999999999999989</v>
      </c>
      <c r="J434" s="235">
        <f t="shared" ref="J434:J436" si="651">ROUNDUP(I434*1.03,1)</f>
        <v>8.6</v>
      </c>
      <c r="K434" s="233">
        <f t="shared" ref="K434:K436" si="652">+(J434-I434)/I434</f>
        <v>3.6144578313253101E-2</v>
      </c>
      <c r="L434" s="234">
        <f t="shared" ref="L434:L436" si="653">J434</f>
        <v>8.6</v>
      </c>
      <c r="M434" s="235">
        <f t="shared" ref="M434:M436" si="654">ROUNDUP(L434*1.03,1)</f>
        <v>8.9</v>
      </c>
      <c r="N434" s="233">
        <f t="shared" ref="N434:N436" si="655">+(M434-L434)/L434</f>
        <v>3.4883720930232641E-2</v>
      </c>
      <c r="O434" s="234">
        <f t="shared" ref="O434:O436" si="656">M434</f>
        <v>8.9</v>
      </c>
      <c r="P434" s="235">
        <f>ROUNDUP(O434*1.03,1)</f>
        <v>9.1999999999999993</v>
      </c>
      <c r="Q434" s="233">
        <f t="shared" si="586"/>
        <v>3.3707865168539207E-2</v>
      </c>
      <c r="R434" s="235">
        <f>ROUNDUP(P434*1.3,1)</f>
        <v>12</v>
      </c>
      <c r="S434" s="236">
        <f t="shared" ref="S434:S436" si="657">ROUNDUP(R434*1.1,1)</f>
        <v>13.2</v>
      </c>
      <c r="T434" s="233">
        <f t="shared" ref="T434:T436" si="658">+(S434-R434)/R434</f>
        <v>9.9999999999999936E-2</v>
      </c>
      <c r="U434" s="292" t="s">
        <v>148</v>
      </c>
      <c r="V434" s="292"/>
      <c r="W434" s="247" t="s">
        <v>11</v>
      </c>
      <c r="Z434" s="213"/>
      <c r="AA434" s="390" t="str">
        <f>IF(Z434=0,"N/A",(Z434-R434)/R434)</f>
        <v>N/A</v>
      </c>
      <c r="AB434" s="391" t="s">
        <v>518</v>
      </c>
      <c r="AD434" s="227">
        <f t="shared" si="553"/>
        <v>12</v>
      </c>
      <c r="AE434" s="228">
        <f t="shared" si="554"/>
        <v>13.2</v>
      </c>
      <c r="AF434" s="229">
        <f t="shared" si="555"/>
        <v>9.9999999999999936E-2</v>
      </c>
      <c r="AG434" s="292" t="s">
        <v>148</v>
      </c>
      <c r="AH434" s="292"/>
      <c r="AI434" s="247" t="s">
        <v>11</v>
      </c>
    </row>
    <row r="435" spans="1:35" x14ac:dyDescent="0.25">
      <c r="A435" s="293" t="s">
        <v>541</v>
      </c>
      <c r="B435" s="294"/>
      <c r="C435" s="552" t="s">
        <v>39</v>
      </c>
      <c r="D435" s="232">
        <v>16</v>
      </c>
      <c r="E435" s="300"/>
      <c r="F435" s="234">
        <f t="shared" si="647"/>
        <v>16</v>
      </c>
      <c r="G435" s="235">
        <f t="shared" si="648"/>
        <v>16.5</v>
      </c>
      <c r="H435" s="233">
        <f t="shared" si="649"/>
        <v>3.125E-2</v>
      </c>
      <c r="I435" s="234">
        <f t="shared" si="650"/>
        <v>16.5</v>
      </c>
      <c r="J435" s="235">
        <f t="shared" si="651"/>
        <v>17</v>
      </c>
      <c r="K435" s="233">
        <f t="shared" si="652"/>
        <v>3.0303030303030304E-2</v>
      </c>
      <c r="L435" s="234">
        <f t="shared" si="653"/>
        <v>17</v>
      </c>
      <c r="M435" s="235">
        <f t="shared" si="654"/>
        <v>17.600000000000001</v>
      </c>
      <c r="N435" s="233">
        <f t="shared" si="655"/>
        <v>3.5294117647058906E-2</v>
      </c>
      <c r="O435" s="234">
        <f t="shared" si="656"/>
        <v>17.600000000000001</v>
      </c>
      <c r="P435" s="235">
        <f>ROUNDUP(O435*1.03,1)</f>
        <v>18.200000000000003</v>
      </c>
      <c r="Q435" s="233">
        <f t="shared" si="586"/>
        <v>3.4090909090909172E-2</v>
      </c>
      <c r="R435" s="235">
        <f>ROUNDUP(P435*1.3,1)</f>
        <v>23.700000000000003</v>
      </c>
      <c r="S435" s="236">
        <f t="shared" si="657"/>
        <v>26.1</v>
      </c>
      <c r="T435" s="233">
        <f t="shared" si="658"/>
        <v>0.10126582278481006</v>
      </c>
      <c r="U435" s="292" t="s">
        <v>148</v>
      </c>
      <c r="V435" s="292"/>
      <c r="W435" s="247" t="s">
        <v>11</v>
      </c>
      <c r="Z435" s="213"/>
      <c r="AA435" s="390" t="str">
        <f>IF(Z435=0,"N/A",(Z435-R435)/R435)</f>
        <v>N/A</v>
      </c>
      <c r="AB435" s="391" t="s">
        <v>518</v>
      </c>
      <c r="AD435" s="227">
        <f t="shared" si="553"/>
        <v>23.700000000000003</v>
      </c>
      <c r="AE435" s="228">
        <f t="shared" si="554"/>
        <v>26.1</v>
      </c>
      <c r="AF435" s="229">
        <f t="shared" si="555"/>
        <v>0.10126582278481006</v>
      </c>
      <c r="AG435" s="292" t="s">
        <v>148</v>
      </c>
      <c r="AH435" s="292"/>
      <c r="AI435" s="247" t="s">
        <v>11</v>
      </c>
    </row>
    <row r="436" spans="1:35" x14ac:dyDescent="0.25">
      <c r="A436" s="293" t="s">
        <v>542</v>
      </c>
      <c r="B436" s="294"/>
      <c r="C436" s="552" t="s">
        <v>39</v>
      </c>
      <c r="D436" s="232">
        <v>36</v>
      </c>
      <c r="E436" s="300"/>
      <c r="F436" s="234">
        <f t="shared" si="647"/>
        <v>36</v>
      </c>
      <c r="G436" s="235">
        <f t="shared" si="648"/>
        <v>37.1</v>
      </c>
      <c r="H436" s="233">
        <f t="shared" si="649"/>
        <v>3.0555555555555596E-2</v>
      </c>
      <c r="I436" s="234">
        <f t="shared" si="650"/>
        <v>37.1</v>
      </c>
      <c r="J436" s="235">
        <f t="shared" si="651"/>
        <v>38.300000000000004</v>
      </c>
      <c r="K436" s="233">
        <f t="shared" si="652"/>
        <v>3.2345013477089027E-2</v>
      </c>
      <c r="L436" s="234">
        <f t="shared" si="653"/>
        <v>38.300000000000004</v>
      </c>
      <c r="M436" s="235">
        <f t="shared" si="654"/>
        <v>39.5</v>
      </c>
      <c r="N436" s="233">
        <f t="shared" si="655"/>
        <v>3.1331592689294925E-2</v>
      </c>
      <c r="O436" s="234">
        <f t="shared" si="656"/>
        <v>39.5</v>
      </c>
      <c r="P436" s="235">
        <f>ROUNDUP(O436*1.03,1)</f>
        <v>40.700000000000003</v>
      </c>
      <c r="Q436" s="233">
        <f t="shared" si="586"/>
        <v>3.037974683544311E-2</v>
      </c>
      <c r="R436" s="235">
        <f>ROUNDUP(P436*1.3,1)</f>
        <v>53</v>
      </c>
      <c r="S436" s="236">
        <f t="shared" si="657"/>
        <v>58.3</v>
      </c>
      <c r="T436" s="233">
        <f t="shared" si="658"/>
        <v>9.999999999999995E-2</v>
      </c>
      <c r="U436" s="292" t="s">
        <v>148</v>
      </c>
      <c r="V436" s="292"/>
      <c r="W436" s="247" t="s">
        <v>11</v>
      </c>
      <c r="Z436" s="213"/>
      <c r="AA436" s="390" t="str">
        <f>IF(Z436=0,"N/A",(Z436-R436)/R436)</f>
        <v>N/A</v>
      </c>
      <c r="AB436" s="391" t="s">
        <v>518</v>
      </c>
      <c r="AD436" s="227">
        <f t="shared" si="553"/>
        <v>53</v>
      </c>
      <c r="AE436" s="228">
        <f t="shared" si="554"/>
        <v>58.3</v>
      </c>
      <c r="AF436" s="229">
        <f t="shared" si="555"/>
        <v>9.999999999999995E-2</v>
      </c>
      <c r="AG436" s="292" t="s">
        <v>148</v>
      </c>
      <c r="AH436" s="292"/>
      <c r="AI436" s="247" t="s">
        <v>11</v>
      </c>
    </row>
    <row r="437" spans="1:35" x14ac:dyDescent="0.25">
      <c r="A437" s="293"/>
      <c r="B437" s="294"/>
      <c r="C437" s="291"/>
      <c r="D437" s="232"/>
      <c r="E437" s="300"/>
      <c r="F437" s="552"/>
      <c r="G437" s="235"/>
      <c r="H437" s="300"/>
      <c r="I437" s="552"/>
      <c r="J437" s="235"/>
      <c r="K437" s="300"/>
      <c r="L437" s="552"/>
      <c r="M437" s="235"/>
      <c r="N437" s="300"/>
      <c r="O437" s="552"/>
      <c r="P437" s="235"/>
      <c r="Q437" s="233"/>
      <c r="R437" s="235"/>
      <c r="S437" s="236"/>
      <c r="T437" s="300"/>
      <c r="U437" s="292"/>
      <c r="V437" s="292"/>
      <c r="W437" s="255"/>
      <c r="Z437" s="213"/>
      <c r="AA437" s="390"/>
      <c r="AB437" s="391"/>
      <c r="AD437" s="227"/>
      <c r="AE437" s="228"/>
      <c r="AF437" s="229"/>
      <c r="AG437" s="292"/>
      <c r="AH437" s="292"/>
      <c r="AI437" s="255"/>
    </row>
    <row r="438" spans="1:35" x14ac:dyDescent="0.25">
      <c r="A438" s="293"/>
      <c r="B438" s="294"/>
      <c r="C438" s="291"/>
      <c r="D438" s="505"/>
      <c r="E438" s="506"/>
      <c r="F438" s="552"/>
      <c r="G438" s="292"/>
      <c r="H438" s="506"/>
      <c r="I438" s="552"/>
      <c r="J438" s="292"/>
      <c r="K438" s="506"/>
      <c r="L438" s="552"/>
      <c r="M438" s="292"/>
      <c r="N438" s="506"/>
      <c r="O438" s="552"/>
      <c r="P438" s="292"/>
      <c r="Q438" s="233"/>
      <c r="R438" s="292"/>
      <c r="S438" s="507"/>
      <c r="T438" s="506"/>
      <c r="U438" s="292"/>
      <c r="V438" s="292"/>
      <c r="W438" s="307"/>
      <c r="Z438" s="213"/>
      <c r="AA438" s="390"/>
      <c r="AB438" s="391"/>
      <c r="AD438" s="227"/>
      <c r="AE438" s="228"/>
      <c r="AF438" s="229"/>
      <c r="AG438" s="292"/>
      <c r="AH438" s="292"/>
      <c r="AI438" s="307"/>
    </row>
    <row r="439" spans="1:35" ht="15" x14ac:dyDescent="0.25">
      <c r="A439" s="304" t="s">
        <v>543</v>
      </c>
      <c r="B439" s="305"/>
      <c r="C439" s="291"/>
      <c r="D439" s="505"/>
      <c r="E439" s="506"/>
      <c r="F439" s="552"/>
      <c r="G439" s="292"/>
      <c r="H439" s="506"/>
      <c r="I439" s="552"/>
      <c r="J439" s="292"/>
      <c r="K439" s="506"/>
      <c r="L439" s="552"/>
      <c r="M439" s="292"/>
      <c r="N439" s="506"/>
      <c r="O439" s="552"/>
      <c r="P439" s="292"/>
      <c r="Q439" s="233"/>
      <c r="R439" s="292"/>
      <c r="S439" s="507"/>
      <c r="T439" s="506"/>
      <c r="U439" s="292"/>
      <c r="V439" s="292"/>
      <c r="W439" s="307"/>
      <c r="Z439" s="213"/>
      <c r="AA439" s="390"/>
      <c r="AB439" s="391"/>
      <c r="AD439" s="227"/>
      <c r="AE439" s="228"/>
      <c r="AF439" s="229"/>
      <c r="AG439" s="292"/>
      <c r="AH439" s="292"/>
      <c r="AI439" s="307"/>
    </row>
    <row r="440" spans="1:35" x14ac:dyDescent="0.25">
      <c r="A440" s="289" t="s">
        <v>544</v>
      </c>
      <c r="B440" s="299"/>
      <c r="C440" s="291">
        <v>101</v>
      </c>
      <c r="D440" s="232">
        <v>104</v>
      </c>
      <c r="E440" s="233">
        <f t="shared" ref="E440:E443" si="659">+(D440-C440)/C440</f>
        <v>2.9702970297029702E-2</v>
      </c>
      <c r="F440" s="234">
        <f t="shared" ref="F440:F443" si="660">D440</f>
        <v>104</v>
      </c>
      <c r="G440" s="235">
        <f t="shared" ref="G440:G443" si="661">ROUNDUP(F440*1.03,1)</f>
        <v>107.19999999999999</v>
      </c>
      <c r="H440" s="233">
        <f t="shared" ref="H440:H443" si="662">+(G440-F440)/F440</f>
        <v>3.076923076923066E-2</v>
      </c>
      <c r="I440" s="234">
        <f t="shared" ref="I440:I443" si="663">G440</f>
        <v>107.19999999999999</v>
      </c>
      <c r="J440" s="235">
        <f t="shared" ref="J440:J443" si="664">ROUNDUP(I440*1.03,1)</f>
        <v>110.5</v>
      </c>
      <c r="K440" s="233">
        <f t="shared" ref="K440:K443" si="665">+(J440-I440)/I440</f>
        <v>3.0783582089552348E-2</v>
      </c>
      <c r="L440" s="234">
        <f t="shared" ref="L440:L443" si="666">J440</f>
        <v>110.5</v>
      </c>
      <c r="M440" s="235">
        <f t="shared" ref="M440:M443" si="667">ROUNDUP(L440*1.03,1)</f>
        <v>113.89999999999999</v>
      </c>
      <c r="N440" s="233">
        <f t="shared" ref="N440:N443" si="668">+(M440-L440)/L440</f>
        <v>3.0769230769230691E-2</v>
      </c>
      <c r="O440" s="234">
        <f t="shared" ref="O440:O443" si="669">M440</f>
        <v>113.89999999999999</v>
      </c>
      <c r="P440" s="235">
        <f>ROUNDUP(O440*1.03,1)</f>
        <v>117.39999999999999</v>
      </c>
      <c r="Q440" s="233">
        <f t="shared" si="586"/>
        <v>3.0728709394205446E-2</v>
      </c>
      <c r="R440" s="235">
        <f>ROUNDUP(P440*1.3,1)</f>
        <v>152.69999999999999</v>
      </c>
      <c r="S440" s="236">
        <f t="shared" ref="S440:S443" si="670">ROUNDUP(R440*1.1,1)</f>
        <v>168</v>
      </c>
      <c r="T440" s="233">
        <f t="shared" ref="T440:T443" si="671">+(S440-R440)/R440</f>
        <v>0.10019646365422405</v>
      </c>
      <c r="U440" s="292" t="s">
        <v>82</v>
      </c>
      <c r="V440" s="292"/>
      <c r="W440" s="226" t="s">
        <v>11</v>
      </c>
      <c r="Z440" s="213"/>
      <c r="AA440" s="390" t="str">
        <f>IF(Z440=0,"N/A",(Z440-R440)/R440)</f>
        <v>N/A</v>
      </c>
      <c r="AB440" s="391" t="s">
        <v>518</v>
      </c>
      <c r="AD440" s="227">
        <f t="shared" si="553"/>
        <v>152.69999999999999</v>
      </c>
      <c r="AE440" s="228">
        <f t="shared" si="554"/>
        <v>168</v>
      </c>
      <c r="AF440" s="229">
        <f t="shared" si="555"/>
        <v>0.10019646365422405</v>
      </c>
      <c r="AG440" s="292" t="s">
        <v>82</v>
      </c>
      <c r="AH440" s="292"/>
      <c r="AI440" s="226" t="s">
        <v>11</v>
      </c>
    </row>
    <row r="441" spans="1:35" x14ac:dyDescent="0.25">
      <c r="A441" s="289" t="s">
        <v>545</v>
      </c>
      <c r="B441" s="299"/>
      <c r="C441" s="291">
        <v>152</v>
      </c>
      <c r="D441" s="232">
        <v>156</v>
      </c>
      <c r="E441" s="233">
        <f t="shared" si="659"/>
        <v>2.6315789473684209E-2</v>
      </c>
      <c r="F441" s="234">
        <f t="shared" si="660"/>
        <v>156</v>
      </c>
      <c r="G441" s="235">
        <f t="shared" si="661"/>
        <v>160.69999999999999</v>
      </c>
      <c r="H441" s="233">
        <f t="shared" si="662"/>
        <v>3.0128205128205056E-2</v>
      </c>
      <c r="I441" s="234">
        <f t="shared" si="663"/>
        <v>160.69999999999999</v>
      </c>
      <c r="J441" s="235">
        <f t="shared" si="664"/>
        <v>165.6</v>
      </c>
      <c r="K441" s="233">
        <f t="shared" si="665"/>
        <v>3.0491599253266995E-2</v>
      </c>
      <c r="L441" s="234">
        <f t="shared" si="666"/>
        <v>165.6</v>
      </c>
      <c r="M441" s="235">
        <f t="shared" si="667"/>
        <v>170.6</v>
      </c>
      <c r="N441" s="233">
        <f t="shared" si="668"/>
        <v>3.0193236714975848E-2</v>
      </c>
      <c r="O441" s="234">
        <f t="shared" si="669"/>
        <v>170.6</v>
      </c>
      <c r="P441" s="235">
        <f>ROUNDUP(O441*1.03,1)</f>
        <v>175.79999999999998</v>
      </c>
      <c r="Q441" s="233">
        <f t="shared" si="586"/>
        <v>3.0480656506447764E-2</v>
      </c>
      <c r="R441" s="235">
        <f>ROUNDUP(P441*1.3,1)</f>
        <v>228.6</v>
      </c>
      <c r="S441" s="236">
        <f t="shared" si="670"/>
        <v>251.5</v>
      </c>
      <c r="T441" s="233">
        <f t="shared" si="671"/>
        <v>0.10017497812773406</v>
      </c>
      <c r="U441" s="292" t="s">
        <v>82</v>
      </c>
      <c r="V441" s="292"/>
      <c r="W441" s="226" t="s">
        <v>11</v>
      </c>
      <c r="Z441" s="213"/>
      <c r="AA441" s="390" t="str">
        <f>IF(Z441=0,"N/A",(Z441-R441)/R441)</f>
        <v>N/A</v>
      </c>
      <c r="AB441" s="391" t="s">
        <v>518</v>
      </c>
      <c r="AD441" s="227">
        <f t="shared" si="553"/>
        <v>228.6</v>
      </c>
      <c r="AE441" s="228">
        <f t="shared" si="554"/>
        <v>251.5</v>
      </c>
      <c r="AF441" s="229">
        <f t="shared" si="555"/>
        <v>0.10017497812773406</v>
      </c>
      <c r="AG441" s="292" t="s">
        <v>82</v>
      </c>
      <c r="AH441" s="292"/>
      <c r="AI441" s="226" t="s">
        <v>11</v>
      </c>
    </row>
    <row r="442" spans="1:35" x14ac:dyDescent="0.25">
      <c r="A442" s="289" t="s">
        <v>546</v>
      </c>
      <c r="B442" s="299"/>
      <c r="C442" s="291">
        <v>208</v>
      </c>
      <c r="D442" s="232">
        <v>224</v>
      </c>
      <c r="E442" s="233">
        <f t="shared" si="659"/>
        <v>7.6923076923076927E-2</v>
      </c>
      <c r="F442" s="234">
        <f t="shared" si="660"/>
        <v>224</v>
      </c>
      <c r="G442" s="235">
        <f t="shared" si="661"/>
        <v>230.79999999999998</v>
      </c>
      <c r="H442" s="233">
        <f t="shared" si="662"/>
        <v>3.0357142857142781E-2</v>
      </c>
      <c r="I442" s="234">
        <f t="shared" si="663"/>
        <v>230.79999999999998</v>
      </c>
      <c r="J442" s="235">
        <f t="shared" si="664"/>
        <v>237.79999999999998</v>
      </c>
      <c r="K442" s="233">
        <f t="shared" si="665"/>
        <v>3.0329289428076257E-2</v>
      </c>
      <c r="L442" s="234">
        <f t="shared" si="666"/>
        <v>237.79999999999998</v>
      </c>
      <c r="M442" s="235">
        <f t="shared" si="667"/>
        <v>245</v>
      </c>
      <c r="N442" s="233">
        <f t="shared" si="668"/>
        <v>3.0277544154751965E-2</v>
      </c>
      <c r="O442" s="234">
        <f t="shared" si="669"/>
        <v>245</v>
      </c>
      <c r="P442" s="235">
        <f>ROUNDUP(O442*1.03,1)</f>
        <v>252.4</v>
      </c>
      <c r="Q442" s="233">
        <f t="shared" si="586"/>
        <v>3.0204081632653083E-2</v>
      </c>
      <c r="R442" s="235">
        <f>ROUNDUP(P442*1.3,1)</f>
        <v>328.20000000000005</v>
      </c>
      <c r="S442" s="236">
        <f t="shared" si="670"/>
        <v>361.1</v>
      </c>
      <c r="T442" s="233">
        <f t="shared" si="671"/>
        <v>0.10024375380865318</v>
      </c>
      <c r="U442" s="292" t="s">
        <v>82</v>
      </c>
      <c r="V442" s="292"/>
      <c r="W442" s="226" t="s">
        <v>11</v>
      </c>
      <c r="Z442" s="213"/>
      <c r="AA442" s="390" t="str">
        <f>IF(Z442=0,"N/A",(Z442-R442)/R442)</f>
        <v>N/A</v>
      </c>
      <c r="AB442" s="391" t="s">
        <v>518</v>
      </c>
      <c r="AD442" s="227">
        <f t="shared" si="553"/>
        <v>328.20000000000005</v>
      </c>
      <c r="AE442" s="228">
        <f t="shared" si="554"/>
        <v>361.1</v>
      </c>
      <c r="AF442" s="229">
        <f t="shared" si="555"/>
        <v>0.10024375380865318</v>
      </c>
      <c r="AG442" s="292" t="s">
        <v>82</v>
      </c>
      <c r="AH442" s="292"/>
      <c r="AI442" s="226" t="s">
        <v>11</v>
      </c>
    </row>
    <row r="443" spans="1:35" x14ac:dyDescent="0.25">
      <c r="A443" s="289" t="s">
        <v>547</v>
      </c>
      <c r="B443" s="299"/>
      <c r="C443" s="291">
        <v>54</v>
      </c>
      <c r="D443" s="232">
        <v>56</v>
      </c>
      <c r="E443" s="233">
        <f t="shared" si="659"/>
        <v>3.7037037037037035E-2</v>
      </c>
      <c r="F443" s="234">
        <f t="shared" si="660"/>
        <v>56</v>
      </c>
      <c r="G443" s="235">
        <f t="shared" si="661"/>
        <v>57.7</v>
      </c>
      <c r="H443" s="233">
        <f t="shared" si="662"/>
        <v>3.0357142857142909E-2</v>
      </c>
      <c r="I443" s="234">
        <f t="shared" si="663"/>
        <v>57.7</v>
      </c>
      <c r="J443" s="235">
        <f t="shared" si="664"/>
        <v>59.5</v>
      </c>
      <c r="K443" s="233">
        <f t="shared" si="665"/>
        <v>3.1195840554592669E-2</v>
      </c>
      <c r="L443" s="234">
        <f t="shared" si="666"/>
        <v>59.5</v>
      </c>
      <c r="M443" s="235">
        <f t="shared" si="667"/>
        <v>61.300000000000004</v>
      </c>
      <c r="N443" s="233">
        <f t="shared" si="668"/>
        <v>3.0252100840336207E-2</v>
      </c>
      <c r="O443" s="234">
        <f t="shared" si="669"/>
        <v>61.300000000000004</v>
      </c>
      <c r="P443" s="235">
        <f>ROUNDUP(O443*1.03,1)</f>
        <v>63.2</v>
      </c>
      <c r="Q443" s="233">
        <f t="shared" si="586"/>
        <v>3.0995106035889043E-2</v>
      </c>
      <c r="R443" s="235">
        <f>ROUNDUP(P443*1.3,1)</f>
        <v>82.199999999999989</v>
      </c>
      <c r="S443" s="236">
        <f t="shared" si="670"/>
        <v>90.5</v>
      </c>
      <c r="T443" s="233">
        <f t="shared" si="671"/>
        <v>0.10097323600973251</v>
      </c>
      <c r="U443" s="292" t="s">
        <v>82</v>
      </c>
      <c r="V443" s="292"/>
      <c r="W443" s="226" t="s">
        <v>11</v>
      </c>
      <c r="Z443" s="213"/>
      <c r="AA443" s="390" t="str">
        <f>IF(Z443=0,"N/A",(Z443-R443)/R443)</f>
        <v>N/A</v>
      </c>
      <c r="AB443" s="391" t="s">
        <v>518</v>
      </c>
      <c r="AD443" s="227">
        <f t="shared" si="553"/>
        <v>82.199999999999989</v>
      </c>
      <c r="AE443" s="228">
        <f t="shared" si="554"/>
        <v>90.5</v>
      </c>
      <c r="AF443" s="229">
        <f t="shared" si="555"/>
        <v>0.10097323600973251</v>
      </c>
      <c r="AG443" s="292" t="s">
        <v>82</v>
      </c>
      <c r="AH443" s="292"/>
      <c r="AI443" s="226" t="s">
        <v>11</v>
      </c>
    </row>
    <row r="444" spans="1:35" x14ac:dyDescent="0.25">
      <c r="A444" s="293"/>
      <c r="B444" s="294"/>
      <c r="C444" s="291"/>
      <c r="D444" s="505"/>
      <c r="E444" s="506"/>
      <c r="F444" s="291"/>
      <c r="G444" s="505"/>
      <c r="H444" s="506"/>
      <c r="I444" s="291"/>
      <c r="J444" s="505"/>
      <c r="K444" s="506"/>
      <c r="L444" s="291"/>
      <c r="M444" s="505"/>
      <c r="N444" s="506"/>
      <c r="O444" s="291"/>
      <c r="P444" s="505"/>
      <c r="Q444" s="233"/>
      <c r="R444" s="505"/>
      <c r="S444" s="565"/>
      <c r="T444" s="506"/>
      <c r="U444" s="292"/>
      <c r="V444" s="292"/>
      <c r="W444" s="307"/>
      <c r="Z444" s="213"/>
      <c r="AA444" s="390"/>
      <c r="AB444" s="391"/>
      <c r="AD444" s="227"/>
      <c r="AE444" s="228"/>
      <c r="AF444" s="229"/>
      <c r="AG444" s="292"/>
      <c r="AH444" s="292"/>
      <c r="AI444" s="307"/>
    </row>
    <row r="445" spans="1:35" ht="15" x14ac:dyDescent="0.25">
      <c r="A445" s="304" t="s">
        <v>548</v>
      </c>
      <c r="B445" s="305"/>
      <c r="C445" s="291"/>
      <c r="D445" s="505"/>
      <c r="E445" s="506"/>
      <c r="F445" s="291"/>
      <c r="G445" s="505"/>
      <c r="H445" s="506"/>
      <c r="I445" s="291"/>
      <c r="J445" s="505"/>
      <c r="K445" s="506"/>
      <c r="L445" s="291"/>
      <c r="M445" s="505"/>
      <c r="N445" s="506"/>
      <c r="O445" s="291"/>
      <c r="P445" s="505"/>
      <c r="Q445" s="233"/>
      <c r="R445" s="505"/>
      <c r="S445" s="565"/>
      <c r="T445" s="506"/>
      <c r="U445" s="292"/>
      <c r="V445" s="292"/>
      <c r="W445" s="307"/>
      <c r="Z445" s="213"/>
      <c r="AA445" s="390"/>
      <c r="AB445" s="391"/>
      <c r="AD445" s="227"/>
      <c r="AE445" s="228"/>
      <c r="AF445" s="229"/>
      <c r="AG445" s="292"/>
      <c r="AH445" s="292"/>
      <c r="AI445" s="307"/>
    </row>
    <row r="446" spans="1:35" x14ac:dyDescent="0.25">
      <c r="A446" s="289" t="s">
        <v>549</v>
      </c>
      <c r="B446" s="299"/>
      <c r="C446" s="291">
        <v>27</v>
      </c>
      <c r="D446" s="232">
        <v>28</v>
      </c>
      <c r="E446" s="233">
        <f t="shared" ref="E446:E449" si="672">+(D446-C446)/C446</f>
        <v>3.7037037037037035E-2</v>
      </c>
      <c r="F446" s="234">
        <f t="shared" ref="F446:F449" si="673">D446</f>
        <v>28</v>
      </c>
      <c r="G446" s="235">
        <f t="shared" ref="G446:G449" si="674">ROUNDUP(F446*1.03,1)</f>
        <v>28.900000000000002</v>
      </c>
      <c r="H446" s="233">
        <f t="shared" ref="H446:H449" si="675">+(G446-F446)/F446</f>
        <v>3.2142857142857216E-2</v>
      </c>
      <c r="I446" s="234">
        <f t="shared" ref="I446:I449" si="676">G446</f>
        <v>28.900000000000002</v>
      </c>
      <c r="J446" s="235">
        <f t="shared" ref="J446:J449" si="677">ROUNDUP(I446*1.03,1)</f>
        <v>29.8</v>
      </c>
      <c r="K446" s="233">
        <f t="shared" ref="K446:K449" si="678">+(J446-I446)/I446</f>
        <v>3.1141868512110676E-2</v>
      </c>
      <c r="L446" s="234">
        <f t="shared" ref="L446:L449" si="679">J446</f>
        <v>29.8</v>
      </c>
      <c r="M446" s="235">
        <f t="shared" ref="M446:M449" si="680">ROUNDUP(L446*1.03,1)</f>
        <v>30.700000000000003</v>
      </c>
      <c r="N446" s="233">
        <f t="shared" ref="N446:N449" si="681">+(M446-L446)/L446</f>
        <v>3.0201342281879266E-2</v>
      </c>
      <c r="O446" s="234">
        <f t="shared" ref="O446:O449" si="682">M446</f>
        <v>30.700000000000003</v>
      </c>
      <c r="P446" s="235">
        <f>ROUNDUP(O446*1.03,1)</f>
        <v>31.700000000000003</v>
      </c>
      <c r="Q446" s="233">
        <f t="shared" si="586"/>
        <v>3.2573289902280124E-2</v>
      </c>
      <c r="R446" s="235">
        <f>ROUNDUP(P446*1.3,1)</f>
        <v>41.300000000000004</v>
      </c>
      <c r="S446" s="236">
        <f t="shared" ref="S446:S449" si="683">ROUNDUP(R446*1.1,1)</f>
        <v>45.5</v>
      </c>
      <c r="T446" s="233">
        <f t="shared" ref="T446:T449" si="684">+(S446-R446)/R446</f>
        <v>0.10169491525423717</v>
      </c>
      <c r="U446" s="292" t="s">
        <v>82</v>
      </c>
      <c r="V446" s="292"/>
      <c r="W446" s="226" t="s">
        <v>11</v>
      </c>
      <c r="Z446" s="213"/>
      <c r="AA446" s="390" t="str">
        <f>IF(Z446=0,"N/A",(Z446-R446)/R446)</f>
        <v>N/A</v>
      </c>
      <c r="AB446" s="391" t="s">
        <v>518</v>
      </c>
      <c r="AD446" s="227">
        <f t="shared" ref="AD446:AD509" si="685">R446</f>
        <v>41.300000000000004</v>
      </c>
      <c r="AE446" s="228">
        <f t="shared" ref="AE446:AE509" si="686">IF(Z446=0,S446,Z446)</f>
        <v>45.5</v>
      </c>
      <c r="AF446" s="229">
        <f t="shared" ref="AF446:AF509" si="687">IF(AA446="N/A",T446,AA446)</f>
        <v>0.10169491525423717</v>
      </c>
      <c r="AG446" s="292" t="s">
        <v>82</v>
      </c>
      <c r="AH446" s="292"/>
      <c r="AI446" s="226" t="s">
        <v>11</v>
      </c>
    </row>
    <row r="447" spans="1:35" x14ac:dyDescent="0.25">
      <c r="A447" s="289" t="s">
        <v>550</v>
      </c>
      <c r="B447" s="299"/>
      <c r="C447" s="291">
        <v>39</v>
      </c>
      <c r="D447" s="232">
        <v>40</v>
      </c>
      <c r="E447" s="233">
        <f t="shared" si="672"/>
        <v>2.564102564102564E-2</v>
      </c>
      <c r="F447" s="234">
        <f t="shared" si="673"/>
        <v>40</v>
      </c>
      <c r="G447" s="235">
        <f t="shared" si="674"/>
        <v>41.2</v>
      </c>
      <c r="H447" s="233">
        <f t="shared" si="675"/>
        <v>3.0000000000000072E-2</v>
      </c>
      <c r="I447" s="234">
        <f t="shared" si="676"/>
        <v>41.2</v>
      </c>
      <c r="J447" s="235">
        <f t="shared" si="677"/>
        <v>42.5</v>
      </c>
      <c r="K447" s="233">
        <f t="shared" si="678"/>
        <v>3.1553398058252358E-2</v>
      </c>
      <c r="L447" s="234">
        <f t="shared" si="679"/>
        <v>42.5</v>
      </c>
      <c r="M447" s="235">
        <f t="shared" si="680"/>
        <v>43.800000000000004</v>
      </c>
      <c r="N447" s="233">
        <f t="shared" si="681"/>
        <v>3.0588235294117746E-2</v>
      </c>
      <c r="O447" s="234">
        <f t="shared" si="682"/>
        <v>43.800000000000004</v>
      </c>
      <c r="P447" s="235">
        <f>ROUNDUP(O447*1.03,1)</f>
        <v>45.2</v>
      </c>
      <c r="Q447" s="233">
        <f t="shared" si="586"/>
        <v>3.1963470319634667E-2</v>
      </c>
      <c r="R447" s="235">
        <f>ROUNDUP(P447*1.3,1)</f>
        <v>58.800000000000004</v>
      </c>
      <c r="S447" s="236">
        <f t="shared" si="683"/>
        <v>64.699999999999989</v>
      </c>
      <c r="T447" s="233">
        <f t="shared" si="684"/>
        <v>0.10034013605442149</v>
      </c>
      <c r="U447" s="292" t="s">
        <v>82</v>
      </c>
      <c r="V447" s="292"/>
      <c r="W447" s="226" t="s">
        <v>11</v>
      </c>
      <c r="Z447" s="213"/>
      <c r="AA447" s="390" t="str">
        <f>IF(Z447=0,"N/A",(Z447-R447)/R447)</f>
        <v>N/A</v>
      </c>
      <c r="AB447" s="391" t="s">
        <v>518</v>
      </c>
      <c r="AD447" s="227">
        <f t="shared" si="685"/>
        <v>58.800000000000004</v>
      </c>
      <c r="AE447" s="228">
        <f t="shared" si="686"/>
        <v>64.699999999999989</v>
      </c>
      <c r="AF447" s="229">
        <f t="shared" si="687"/>
        <v>0.10034013605442149</v>
      </c>
      <c r="AG447" s="292" t="s">
        <v>82</v>
      </c>
      <c r="AH447" s="292"/>
      <c r="AI447" s="226" t="s">
        <v>11</v>
      </c>
    </row>
    <row r="448" spans="1:35" x14ac:dyDescent="0.25">
      <c r="A448" s="289" t="s">
        <v>551</v>
      </c>
      <c r="B448" s="299"/>
      <c r="C448" s="295">
        <v>67</v>
      </c>
      <c r="D448" s="241">
        <v>69</v>
      </c>
      <c r="E448" s="233">
        <f t="shared" si="672"/>
        <v>2.9850746268656716E-2</v>
      </c>
      <c r="F448" s="234">
        <f t="shared" si="673"/>
        <v>69</v>
      </c>
      <c r="G448" s="235">
        <f t="shared" si="674"/>
        <v>71.099999999999994</v>
      </c>
      <c r="H448" s="233">
        <f t="shared" si="675"/>
        <v>3.043478260869557E-2</v>
      </c>
      <c r="I448" s="234">
        <f t="shared" si="676"/>
        <v>71.099999999999994</v>
      </c>
      <c r="J448" s="235">
        <f t="shared" si="677"/>
        <v>73.3</v>
      </c>
      <c r="K448" s="233">
        <f t="shared" si="678"/>
        <v>3.0942334739803137E-2</v>
      </c>
      <c r="L448" s="234">
        <f t="shared" si="679"/>
        <v>73.3</v>
      </c>
      <c r="M448" s="235">
        <f t="shared" si="680"/>
        <v>75.5</v>
      </c>
      <c r="N448" s="233">
        <f t="shared" si="681"/>
        <v>3.0013642564802222E-2</v>
      </c>
      <c r="O448" s="234">
        <f t="shared" si="682"/>
        <v>75.5</v>
      </c>
      <c r="P448" s="235">
        <f>ROUNDUP(O448*1.03,1)</f>
        <v>77.8</v>
      </c>
      <c r="Q448" s="233">
        <f t="shared" si="586"/>
        <v>3.046357615894036E-2</v>
      </c>
      <c r="R448" s="235">
        <f>ROUNDUP(P448*1.3,1)</f>
        <v>101.19999999999999</v>
      </c>
      <c r="S448" s="236">
        <f t="shared" si="683"/>
        <v>111.39999999999999</v>
      </c>
      <c r="T448" s="233">
        <f t="shared" si="684"/>
        <v>0.10079051383399214</v>
      </c>
      <c r="U448" s="292" t="s">
        <v>82</v>
      </c>
      <c r="V448" s="292"/>
      <c r="W448" s="247" t="s">
        <v>11</v>
      </c>
      <c r="Z448" s="213"/>
      <c r="AA448" s="390" t="str">
        <f>IF(Z448=0,"N/A",(Z448-R448)/R448)</f>
        <v>N/A</v>
      </c>
      <c r="AB448" s="391" t="s">
        <v>518</v>
      </c>
      <c r="AD448" s="227">
        <f t="shared" si="685"/>
        <v>101.19999999999999</v>
      </c>
      <c r="AE448" s="228">
        <f t="shared" si="686"/>
        <v>111.39999999999999</v>
      </c>
      <c r="AF448" s="229">
        <f t="shared" si="687"/>
        <v>0.10079051383399214</v>
      </c>
      <c r="AG448" s="292" t="s">
        <v>82</v>
      </c>
      <c r="AH448" s="292"/>
      <c r="AI448" s="247" t="s">
        <v>11</v>
      </c>
    </row>
    <row r="449" spans="1:35" x14ac:dyDescent="0.25">
      <c r="A449" s="289" t="s">
        <v>547</v>
      </c>
      <c r="B449" s="299"/>
      <c r="C449" s="291">
        <v>54</v>
      </c>
      <c r="D449" s="232">
        <v>56</v>
      </c>
      <c r="E449" s="233">
        <f t="shared" si="672"/>
        <v>3.7037037037037035E-2</v>
      </c>
      <c r="F449" s="234">
        <f t="shared" si="673"/>
        <v>56</v>
      </c>
      <c r="G449" s="235">
        <f t="shared" si="674"/>
        <v>57.7</v>
      </c>
      <c r="H449" s="233">
        <f t="shared" si="675"/>
        <v>3.0357142857142909E-2</v>
      </c>
      <c r="I449" s="234">
        <f t="shared" si="676"/>
        <v>57.7</v>
      </c>
      <c r="J449" s="235">
        <f t="shared" si="677"/>
        <v>59.5</v>
      </c>
      <c r="K449" s="233">
        <f t="shared" si="678"/>
        <v>3.1195840554592669E-2</v>
      </c>
      <c r="L449" s="234">
        <f t="shared" si="679"/>
        <v>59.5</v>
      </c>
      <c r="M449" s="235">
        <f t="shared" si="680"/>
        <v>61.300000000000004</v>
      </c>
      <c r="N449" s="233">
        <f t="shared" si="681"/>
        <v>3.0252100840336207E-2</v>
      </c>
      <c r="O449" s="234">
        <f t="shared" si="682"/>
        <v>61.300000000000004</v>
      </c>
      <c r="P449" s="235">
        <f>ROUNDUP(O449*1.03,1)</f>
        <v>63.2</v>
      </c>
      <c r="Q449" s="233">
        <f t="shared" si="586"/>
        <v>3.0995106035889043E-2</v>
      </c>
      <c r="R449" s="235">
        <f>ROUNDUP(P449*1.3,1)</f>
        <v>82.199999999999989</v>
      </c>
      <c r="S449" s="236">
        <f t="shared" si="683"/>
        <v>90.5</v>
      </c>
      <c r="T449" s="233">
        <f t="shared" si="684"/>
        <v>0.10097323600973251</v>
      </c>
      <c r="U449" s="292" t="s">
        <v>82</v>
      </c>
      <c r="V449" s="292"/>
      <c r="W449" s="255" t="s">
        <v>11</v>
      </c>
      <c r="Z449" s="213"/>
      <c r="AA449" s="390" t="str">
        <f>IF(Z449=0,"N/A",(Z449-R449)/R449)</f>
        <v>N/A</v>
      </c>
      <c r="AB449" s="391" t="s">
        <v>518</v>
      </c>
      <c r="AD449" s="227">
        <f t="shared" si="685"/>
        <v>82.199999999999989</v>
      </c>
      <c r="AE449" s="228">
        <f t="shared" si="686"/>
        <v>90.5</v>
      </c>
      <c r="AF449" s="229">
        <f t="shared" si="687"/>
        <v>0.10097323600973251</v>
      </c>
      <c r="AG449" s="292" t="s">
        <v>82</v>
      </c>
      <c r="AH449" s="292"/>
      <c r="AI449" s="255" t="s">
        <v>11</v>
      </c>
    </row>
    <row r="450" spans="1:35" x14ac:dyDescent="0.25">
      <c r="A450" s="293"/>
      <c r="B450" s="294"/>
      <c r="C450" s="291"/>
      <c r="D450" s="232"/>
      <c r="E450" s="300"/>
      <c r="F450" s="552"/>
      <c r="G450" s="235"/>
      <c r="H450" s="300"/>
      <c r="I450" s="552"/>
      <c r="J450" s="235"/>
      <c r="K450" s="300"/>
      <c r="L450" s="552"/>
      <c r="M450" s="235"/>
      <c r="N450" s="300"/>
      <c r="O450" s="552"/>
      <c r="P450" s="235"/>
      <c r="Q450" s="233"/>
      <c r="R450" s="235"/>
      <c r="S450" s="236"/>
      <c r="T450" s="300"/>
      <c r="U450" s="292"/>
      <c r="V450" s="292"/>
      <c r="W450" s="255"/>
      <c r="Z450" s="213"/>
      <c r="AA450" s="390"/>
      <c r="AB450" s="391"/>
      <c r="AD450" s="227"/>
      <c r="AE450" s="228"/>
      <c r="AF450" s="229"/>
      <c r="AG450" s="292"/>
      <c r="AH450" s="292"/>
      <c r="AI450" s="255"/>
    </row>
    <row r="451" spans="1:35" ht="15" x14ac:dyDescent="0.25">
      <c r="A451" s="545" t="s">
        <v>552</v>
      </c>
      <c r="B451" s="294"/>
      <c r="C451" s="291"/>
      <c r="D451" s="232"/>
      <c r="E451" s="300"/>
      <c r="F451" s="552"/>
      <c r="G451" s="235"/>
      <c r="H451" s="300"/>
      <c r="I451" s="552"/>
      <c r="J451" s="235"/>
      <c r="K451" s="300"/>
      <c r="L451" s="552"/>
      <c r="M451" s="235"/>
      <c r="N451" s="300"/>
      <c r="O451" s="552"/>
      <c r="P451" s="235"/>
      <c r="Q451" s="233"/>
      <c r="R451" s="235"/>
      <c r="S451" s="236"/>
      <c r="T451" s="673"/>
      <c r="U451" s="674"/>
      <c r="V451" s="674"/>
      <c r="W451" s="675"/>
      <c r="X451" s="676"/>
      <c r="Y451" s="676"/>
      <c r="Z451" s="677"/>
      <c r="AA451" s="390"/>
      <c r="AB451" s="418"/>
      <c r="AD451" s="227"/>
      <c r="AE451" s="228"/>
      <c r="AF451" s="229"/>
      <c r="AG451" s="674"/>
      <c r="AH451" s="674"/>
      <c r="AI451" s="675"/>
    </row>
    <row r="452" spans="1:35" x14ac:dyDescent="0.25">
      <c r="A452" s="293" t="s">
        <v>553</v>
      </c>
      <c r="B452" s="294"/>
      <c r="C452" s="291"/>
      <c r="D452" s="232"/>
      <c r="E452" s="300"/>
      <c r="F452" s="552"/>
      <c r="G452" s="235"/>
      <c r="H452" s="300"/>
      <c r="I452" s="552"/>
      <c r="J452" s="235"/>
      <c r="K452" s="300"/>
      <c r="L452" s="552"/>
      <c r="M452" s="235"/>
      <c r="N452" s="300"/>
      <c r="O452" s="552"/>
      <c r="P452" s="235" t="s">
        <v>152</v>
      </c>
      <c r="Q452" s="233"/>
      <c r="R452" s="235">
        <v>35</v>
      </c>
      <c r="S452" s="236">
        <f t="shared" ref="S452:S453" si="688">ROUNDUP(R452*1.1,1)</f>
        <v>38.5</v>
      </c>
      <c r="T452" s="233">
        <f t="shared" ref="T452:T453" si="689">+(S452-R452)/R452</f>
        <v>0.1</v>
      </c>
      <c r="U452" s="674"/>
      <c r="V452" s="674"/>
      <c r="W452" s="675"/>
      <c r="X452" s="676"/>
      <c r="Y452" s="676"/>
      <c r="Z452" s="677"/>
      <c r="AA452" s="390" t="str">
        <f t="shared" ref="AA452:AA453" si="690">IF(Z452=0,"N/A",(Z452-R452)/R452)</f>
        <v>N/A</v>
      </c>
      <c r="AB452" s="391" t="s">
        <v>518</v>
      </c>
      <c r="AD452" s="227">
        <f t="shared" si="685"/>
        <v>35</v>
      </c>
      <c r="AE452" s="228">
        <f t="shared" si="686"/>
        <v>38.5</v>
      </c>
      <c r="AF452" s="229">
        <f t="shared" si="687"/>
        <v>0.1</v>
      </c>
      <c r="AG452" s="674"/>
      <c r="AH452" s="674"/>
      <c r="AI452" s="675"/>
    </row>
    <row r="453" spans="1:35" x14ac:dyDescent="0.25">
      <c r="A453" s="293" t="s">
        <v>554</v>
      </c>
      <c r="B453" s="294"/>
      <c r="C453" s="291"/>
      <c r="D453" s="232"/>
      <c r="E453" s="300"/>
      <c r="F453" s="552"/>
      <c r="G453" s="235"/>
      <c r="H453" s="300"/>
      <c r="I453" s="552"/>
      <c r="J453" s="235"/>
      <c r="K453" s="300"/>
      <c r="L453" s="552"/>
      <c r="M453" s="235"/>
      <c r="N453" s="300"/>
      <c r="O453" s="552"/>
      <c r="P453" s="235" t="s">
        <v>152</v>
      </c>
      <c r="Q453" s="233"/>
      <c r="R453" s="235">
        <v>35</v>
      </c>
      <c r="S453" s="236">
        <f t="shared" si="688"/>
        <v>38.5</v>
      </c>
      <c r="T453" s="233">
        <f t="shared" si="689"/>
        <v>0.1</v>
      </c>
      <c r="U453" s="674"/>
      <c r="V453" s="674"/>
      <c r="W453" s="675"/>
      <c r="X453" s="676"/>
      <c r="Y453" s="676"/>
      <c r="Z453" s="677"/>
      <c r="AA453" s="390" t="str">
        <f t="shared" si="690"/>
        <v>N/A</v>
      </c>
      <c r="AB453" s="391" t="s">
        <v>518</v>
      </c>
      <c r="AD453" s="227">
        <f t="shared" si="685"/>
        <v>35</v>
      </c>
      <c r="AE453" s="228">
        <f t="shared" si="686"/>
        <v>38.5</v>
      </c>
      <c r="AF453" s="229">
        <f t="shared" si="687"/>
        <v>0.1</v>
      </c>
      <c r="AG453" s="674"/>
      <c r="AH453" s="674"/>
      <c r="AI453" s="675"/>
    </row>
    <row r="454" spans="1:35" x14ac:dyDescent="0.25">
      <c r="A454" s="293"/>
      <c r="B454" s="294"/>
      <c r="C454" s="291"/>
      <c r="D454" s="232"/>
      <c r="E454" s="300"/>
      <c r="F454" s="552"/>
      <c r="G454" s="235"/>
      <c r="H454" s="300"/>
      <c r="I454" s="552"/>
      <c r="J454" s="235"/>
      <c r="K454" s="300"/>
      <c r="L454" s="552"/>
      <c r="M454" s="235"/>
      <c r="N454" s="300"/>
      <c r="O454" s="552"/>
      <c r="P454" s="235"/>
      <c r="Q454" s="233"/>
      <c r="R454" s="235"/>
      <c r="S454" s="236"/>
      <c r="T454" s="300"/>
      <c r="U454" s="292"/>
      <c r="V454" s="292"/>
      <c r="W454" s="255"/>
      <c r="Z454" s="213"/>
      <c r="AA454" s="390"/>
      <c r="AB454" s="391"/>
      <c r="AD454" s="227"/>
      <c r="AE454" s="228"/>
      <c r="AF454" s="229"/>
      <c r="AG454" s="292"/>
      <c r="AH454" s="292"/>
      <c r="AI454" s="255"/>
    </row>
    <row r="455" spans="1:35" ht="15" x14ac:dyDescent="0.25">
      <c r="A455" s="545" t="s">
        <v>555</v>
      </c>
      <c r="B455" s="294"/>
      <c r="C455" s="291"/>
      <c r="D455" s="505"/>
      <c r="E455" s="300"/>
      <c r="F455" s="552"/>
      <c r="G455" s="292"/>
      <c r="H455" s="300"/>
      <c r="I455" s="552"/>
      <c r="J455" s="292"/>
      <c r="K455" s="300"/>
      <c r="L455" s="552"/>
      <c r="M455" s="292"/>
      <c r="N455" s="300"/>
      <c r="O455" s="552"/>
      <c r="P455" s="292"/>
      <c r="Q455" s="233"/>
      <c r="R455" s="292"/>
      <c r="S455" s="507"/>
      <c r="T455" s="300"/>
      <c r="U455" s="292"/>
      <c r="V455" s="292"/>
      <c r="W455" s="255"/>
      <c r="Z455" s="213"/>
      <c r="AA455" s="390"/>
      <c r="AB455" s="391"/>
      <c r="AD455" s="227"/>
      <c r="AE455" s="228"/>
      <c r="AF455" s="229"/>
      <c r="AG455" s="292"/>
      <c r="AH455" s="292"/>
      <c r="AI455" s="255"/>
    </row>
    <row r="456" spans="1:35" x14ac:dyDescent="0.25">
      <c r="A456" s="293" t="s">
        <v>556</v>
      </c>
      <c r="B456" s="294"/>
      <c r="C456" s="552" t="s">
        <v>39</v>
      </c>
      <c r="D456" s="291">
        <v>60</v>
      </c>
      <c r="E456" s="300"/>
      <c r="F456" s="234">
        <f t="shared" ref="F456:F466" si="691">D456</f>
        <v>60</v>
      </c>
      <c r="G456" s="235">
        <f t="shared" ref="G456:G466" si="692">ROUNDUP(F456*1.03,1)</f>
        <v>61.8</v>
      </c>
      <c r="H456" s="233">
        <f t="shared" ref="H456:H466" si="693">+(G456-F456)/F456</f>
        <v>2.9999999999999954E-2</v>
      </c>
      <c r="I456" s="234">
        <f t="shared" ref="I456:I466" si="694">G456</f>
        <v>61.8</v>
      </c>
      <c r="J456" s="235">
        <f t="shared" ref="J456:J466" si="695">ROUNDUP(I456*1.03,1)</f>
        <v>63.7</v>
      </c>
      <c r="K456" s="233">
        <f t="shared" ref="K456:K466" si="696">+(J456-I456)/I456</f>
        <v>3.0744336569579381E-2</v>
      </c>
      <c r="L456" s="234">
        <f t="shared" ref="L456:L466" si="697">J456</f>
        <v>63.7</v>
      </c>
      <c r="M456" s="235">
        <f t="shared" ref="M456:M466" si="698">ROUNDUP(L456*1.03,1)</f>
        <v>65.699999999999989</v>
      </c>
      <c r="N456" s="233">
        <f t="shared" ref="N456:N466" si="699">+(M456-L456)/L456</f>
        <v>3.1397174254316887E-2</v>
      </c>
      <c r="O456" s="234">
        <f t="shared" ref="O456:O466" si="700">M456</f>
        <v>65.699999999999989</v>
      </c>
      <c r="P456" s="235">
        <f t="shared" ref="P456:P466" si="701">ROUNDUP(O456*1.03,1)</f>
        <v>67.699999999999989</v>
      </c>
      <c r="Q456" s="233">
        <f t="shared" si="586"/>
        <v>3.0441400304414008E-2</v>
      </c>
      <c r="R456" s="235">
        <f t="shared" ref="R456:R466" si="702">ROUNDUP(P456*1.3,1)</f>
        <v>88.1</v>
      </c>
      <c r="S456" s="236">
        <f t="shared" ref="S456:S466" si="703">ROUNDUP(R456*1.1,1)</f>
        <v>97</v>
      </c>
      <c r="T456" s="233">
        <f t="shared" ref="T456:T466" si="704">+(S456-R456)/R456</f>
        <v>0.10102156640181618</v>
      </c>
      <c r="U456" s="292" t="s">
        <v>82</v>
      </c>
      <c r="V456" s="292"/>
      <c r="W456" s="255" t="s">
        <v>11</v>
      </c>
      <c r="Z456" s="213"/>
      <c r="AA456" s="390" t="str">
        <f t="shared" ref="AA456:AA466" si="705">IF(Z456=0,"N/A",(Z456-R456)/R456)</f>
        <v>N/A</v>
      </c>
      <c r="AB456" s="391" t="s">
        <v>518</v>
      </c>
      <c r="AD456" s="227">
        <f t="shared" si="685"/>
        <v>88.1</v>
      </c>
      <c r="AE456" s="228">
        <f t="shared" si="686"/>
        <v>97</v>
      </c>
      <c r="AF456" s="229">
        <f t="shared" si="687"/>
        <v>0.10102156640181618</v>
      </c>
      <c r="AG456" s="292" t="s">
        <v>82</v>
      </c>
      <c r="AH456" s="292"/>
      <c r="AI456" s="255" t="s">
        <v>11</v>
      </c>
    </row>
    <row r="457" spans="1:35" x14ac:dyDescent="0.25">
      <c r="A457" s="293" t="s">
        <v>557</v>
      </c>
      <c r="B457" s="294"/>
      <c r="C457" s="552" t="s">
        <v>39</v>
      </c>
      <c r="D457" s="291">
        <v>50</v>
      </c>
      <c r="E457" s="300"/>
      <c r="F457" s="234">
        <f t="shared" si="691"/>
        <v>50</v>
      </c>
      <c r="G457" s="235">
        <f t="shared" si="692"/>
        <v>51.5</v>
      </c>
      <c r="H457" s="233">
        <f t="shared" si="693"/>
        <v>0.03</v>
      </c>
      <c r="I457" s="234">
        <f t="shared" si="694"/>
        <v>51.5</v>
      </c>
      <c r="J457" s="235">
        <f t="shared" si="695"/>
        <v>53.1</v>
      </c>
      <c r="K457" s="233">
        <f t="shared" si="696"/>
        <v>3.106796116504857E-2</v>
      </c>
      <c r="L457" s="234">
        <f t="shared" si="697"/>
        <v>53.1</v>
      </c>
      <c r="M457" s="235">
        <f t="shared" si="698"/>
        <v>54.7</v>
      </c>
      <c r="N457" s="233">
        <f t="shared" si="699"/>
        <v>3.013182674199626E-2</v>
      </c>
      <c r="O457" s="234">
        <f t="shared" si="700"/>
        <v>54.7</v>
      </c>
      <c r="P457" s="235">
        <f t="shared" si="701"/>
        <v>56.4</v>
      </c>
      <c r="Q457" s="233">
        <f t="shared" si="586"/>
        <v>3.1078610603290598E-2</v>
      </c>
      <c r="R457" s="235">
        <f t="shared" si="702"/>
        <v>73.399999999999991</v>
      </c>
      <c r="S457" s="236">
        <f t="shared" si="703"/>
        <v>80.8</v>
      </c>
      <c r="T457" s="233">
        <f t="shared" si="704"/>
        <v>0.10081743869209818</v>
      </c>
      <c r="U457" s="292" t="s">
        <v>82</v>
      </c>
      <c r="V457" s="292"/>
      <c r="W457" s="255" t="s">
        <v>11</v>
      </c>
      <c r="Z457" s="213"/>
      <c r="AA457" s="390" t="str">
        <f t="shared" si="705"/>
        <v>N/A</v>
      </c>
      <c r="AB457" s="391" t="s">
        <v>518</v>
      </c>
      <c r="AD457" s="227">
        <f t="shared" si="685"/>
        <v>73.399999999999991</v>
      </c>
      <c r="AE457" s="228">
        <f t="shared" si="686"/>
        <v>80.8</v>
      </c>
      <c r="AF457" s="229">
        <f t="shared" si="687"/>
        <v>0.10081743869209818</v>
      </c>
      <c r="AG457" s="292" t="s">
        <v>82</v>
      </c>
      <c r="AH457" s="292"/>
      <c r="AI457" s="255" t="s">
        <v>11</v>
      </c>
    </row>
    <row r="458" spans="1:35" x14ac:dyDescent="0.25">
      <c r="A458" s="293" t="s">
        <v>558</v>
      </c>
      <c r="B458" s="294"/>
      <c r="C458" s="552" t="s">
        <v>39</v>
      </c>
      <c r="D458" s="291">
        <v>25</v>
      </c>
      <c r="E458" s="300"/>
      <c r="F458" s="234">
        <f t="shared" si="691"/>
        <v>25</v>
      </c>
      <c r="G458" s="235">
        <f t="shared" si="692"/>
        <v>25.8</v>
      </c>
      <c r="H458" s="233">
        <f t="shared" si="693"/>
        <v>3.2000000000000028E-2</v>
      </c>
      <c r="I458" s="234">
        <f t="shared" si="694"/>
        <v>25.8</v>
      </c>
      <c r="J458" s="235">
        <f t="shared" si="695"/>
        <v>26.6</v>
      </c>
      <c r="K458" s="233">
        <f t="shared" si="696"/>
        <v>3.1007751937984523E-2</v>
      </c>
      <c r="L458" s="234">
        <f t="shared" si="697"/>
        <v>26.6</v>
      </c>
      <c r="M458" s="235">
        <f t="shared" si="698"/>
        <v>27.400000000000002</v>
      </c>
      <c r="N458" s="233">
        <f t="shared" si="699"/>
        <v>3.0075187969924838E-2</v>
      </c>
      <c r="O458" s="234">
        <f t="shared" si="700"/>
        <v>27.400000000000002</v>
      </c>
      <c r="P458" s="235">
        <f t="shared" si="701"/>
        <v>28.3</v>
      </c>
      <c r="Q458" s="233">
        <f t="shared" si="586"/>
        <v>3.2846715328467099E-2</v>
      </c>
      <c r="R458" s="235">
        <f t="shared" si="702"/>
        <v>36.800000000000004</v>
      </c>
      <c r="S458" s="236">
        <f t="shared" si="703"/>
        <v>40.5</v>
      </c>
      <c r="T458" s="233">
        <f t="shared" si="704"/>
        <v>0.10054347826086944</v>
      </c>
      <c r="U458" s="292" t="s">
        <v>82</v>
      </c>
      <c r="V458" s="292"/>
      <c r="W458" s="255" t="s">
        <v>11</v>
      </c>
      <c r="Z458" s="213"/>
      <c r="AA458" s="390" t="str">
        <f t="shared" si="705"/>
        <v>N/A</v>
      </c>
      <c r="AB458" s="391" t="s">
        <v>518</v>
      </c>
      <c r="AD458" s="227">
        <f t="shared" si="685"/>
        <v>36.800000000000004</v>
      </c>
      <c r="AE458" s="228">
        <f t="shared" si="686"/>
        <v>40.5</v>
      </c>
      <c r="AF458" s="229">
        <f t="shared" si="687"/>
        <v>0.10054347826086944</v>
      </c>
      <c r="AG458" s="292" t="s">
        <v>82</v>
      </c>
      <c r="AH458" s="292"/>
      <c r="AI458" s="255" t="s">
        <v>11</v>
      </c>
    </row>
    <row r="459" spans="1:35" x14ac:dyDescent="0.25">
      <c r="A459" s="293" t="s">
        <v>559</v>
      </c>
      <c r="B459" s="294"/>
      <c r="C459" s="552" t="s">
        <v>39</v>
      </c>
      <c r="D459" s="291">
        <v>62.5</v>
      </c>
      <c r="E459" s="300"/>
      <c r="F459" s="234">
        <f t="shared" si="691"/>
        <v>62.5</v>
      </c>
      <c r="G459" s="235">
        <f t="shared" si="692"/>
        <v>64.399999999999991</v>
      </c>
      <c r="H459" s="233">
        <f t="shared" si="693"/>
        <v>3.0399999999999865E-2</v>
      </c>
      <c r="I459" s="234">
        <f t="shared" si="694"/>
        <v>64.399999999999991</v>
      </c>
      <c r="J459" s="235">
        <f t="shared" si="695"/>
        <v>66.399999999999991</v>
      </c>
      <c r="K459" s="233">
        <f t="shared" si="696"/>
        <v>3.1055900621118016E-2</v>
      </c>
      <c r="L459" s="234">
        <f t="shared" si="697"/>
        <v>66.399999999999991</v>
      </c>
      <c r="M459" s="235">
        <f t="shared" si="698"/>
        <v>68.399999999999991</v>
      </c>
      <c r="N459" s="233">
        <f t="shared" si="699"/>
        <v>3.0120481927710847E-2</v>
      </c>
      <c r="O459" s="234">
        <f t="shared" si="700"/>
        <v>68.399999999999991</v>
      </c>
      <c r="P459" s="235">
        <f t="shared" si="701"/>
        <v>70.5</v>
      </c>
      <c r="Q459" s="233">
        <f t="shared" si="586"/>
        <v>3.0701754385965042E-2</v>
      </c>
      <c r="R459" s="235">
        <f t="shared" si="702"/>
        <v>91.699999999999989</v>
      </c>
      <c r="S459" s="236">
        <f t="shared" si="703"/>
        <v>100.89999999999999</v>
      </c>
      <c r="T459" s="233">
        <f t="shared" si="704"/>
        <v>0.10032715376226831</v>
      </c>
      <c r="U459" s="292" t="s">
        <v>82</v>
      </c>
      <c r="V459" s="292"/>
      <c r="W459" s="255" t="s">
        <v>11</v>
      </c>
      <c r="Z459" s="213"/>
      <c r="AA459" s="390" t="str">
        <f t="shared" si="705"/>
        <v>N/A</v>
      </c>
      <c r="AB459" s="391" t="s">
        <v>518</v>
      </c>
      <c r="AD459" s="227">
        <f t="shared" si="685"/>
        <v>91.699999999999989</v>
      </c>
      <c r="AE459" s="228">
        <f t="shared" si="686"/>
        <v>100.89999999999999</v>
      </c>
      <c r="AF459" s="229">
        <f t="shared" si="687"/>
        <v>0.10032715376226831</v>
      </c>
      <c r="AG459" s="292" t="s">
        <v>82</v>
      </c>
      <c r="AH459" s="292"/>
      <c r="AI459" s="255" t="s">
        <v>11</v>
      </c>
    </row>
    <row r="460" spans="1:35" x14ac:dyDescent="0.25">
      <c r="A460" s="293" t="s">
        <v>560</v>
      </c>
      <c r="B460" s="294"/>
      <c r="C460" s="552" t="s">
        <v>39</v>
      </c>
      <c r="D460" s="291">
        <v>41.67</v>
      </c>
      <c r="E460" s="300"/>
      <c r="F460" s="234">
        <f t="shared" si="691"/>
        <v>41.67</v>
      </c>
      <c r="G460" s="235">
        <f t="shared" si="692"/>
        <v>43</v>
      </c>
      <c r="H460" s="233">
        <f t="shared" si="693"/>
        <v>3.1917446604271614E-2</v>
      </c>
      <c r="I460" s="234">
        <f t="shared" si="694"/>
        <v>43</v>
      </c>
      <c r="J460" s="235">
        <f t="shared" si="695"/>
        <v>44.300000000000004</v>
      </c>
      <c r="K460" s="233">
        <f t="shared" si="696"/>
        <v>3.0232558139534984E-2</v>
      </c>
      <c r="L460" s="234">
        <f t="shared" si="697"/>
        <v>44.300000000000004</v>
      </c>
      <c r="M460" s="235">
        <f t="shared" si="698"/>
        <v>45.7</v>
      </c>
      <c r="N460" s="233">
        <f t="shared" si="699"/>
        <v>3.1602708803611705E-2</v>
      </c>
      <c r="O460" s="234">
        <f t="shared" si="700"/>
        <v>45.7</v>
      </c>
      <c r="P460" s="235">
        <f t="shared" si="701"/>
        <v>47.1</v>
      </c>
      <c r="Q460" s="233">
        <f t="shared" si="586"/>
        <v>3.0634573304157517E-2</v>
      </c>
      <c r="R460" s="235">
        <f t="shared" si="702"/>
        <v>61.300000000000004</v>
      </c>
      <c r="S460" s="236">
        <f t="shared" si="703"/>
        <v>67.5</v>
      </c>
      <c r="T460" s="233">
        <f t="shared" si="704"/>
        <v>0.10114192495921689</v>
      </c>
      <c r="U460" s="292" t="s">
        <v>82</v>
      </c>
      <c r="V460" s="292"/>
      <c r="W460" s="255" t="s">
        <v>11</v>
      </c>
      <c r="Z460" s="213"/>
      <c r="AA460" s="390" t="str">
        <f t="shared" si="705"/>
        <v>N/A</v>
      </c>
      <c r="AB460" s="391" t="s">
        <v>518</v>
      </c>
      <c r="AD460" s="227">
        <f t="shared" si="685"/>
        <v>61.300000000000004</v>
      </c>
      <c r="AE460" s="228">
        <f t="shared" si="686"/>
        <v>67.5</v>
      </c>
      <c r="AF460" s="229">
        <f t="shared" si="687"/>
        <v>0.10114192495921689</v>
      </c>
      <c r="AG460" s="292" t="s">
        <v>82</v>
      </c>
      <c r="AH460" s="292"/>
      <c r="AI460" s="255" t="s">
        <v>11</v>
      </c>
    </row>
    <row r="461" spans="1:35" x14ac:dyDescent="0.25">
      <c r="A461" s="293" t="s">
        <v>561</v>
      </c>
      <c r="B461" s="294"/>
      <c r="C461" s="552" t="s">
        <v>39</v>
      </c>
      <c r="D461" s="291">
        <v>16.670000000000002</v>
      </c>
      <c r="E461" s="300"/>
      <c r="F461" s="234">
        <f t="shared" si="691"/>
        <v>16.670000000000002</v>
      </c>
      <c r="G461" s="235">
        <f t="shared" si="692"/>
        <v>17.200000000000003</v>
      </c>
      <c r="H461" s="233">
        <f t="shared" si="693"/>
        <v>3.1793641271745714E-2</v>
      </c>
      <c r="I461" s="234">
        <f t="shared" si="694"/>
        <v>17.200000000000003</v>
      </c>
      <c r="J461" s="235">
        <f t="shared" si="695"/>
        <v>17.8</v>
      </c>
      <c r="K461" s="233">
        <f t="shared" si="696"/>
        <v>3.4883720930232426E-2</v>
      </c>
      <c r="L461" s="234">
        <f t="shared" si="697"/>
        <v>17.8</v>
      </c>
      <c r="M461" s="235">
        <f t="shared" si="698"/>
        <v>18.400000000000002</v>
      </c>
      <c r="N461" s="233">
        <f t="shared" si="699"/>
        <v>3.3707865168539401E-2</v>
      </c>
      <c r="O461" s="234">
        <f t="shared" si="700"/>
        <v>18.400000000000002</v>
      </c>
      <c r="P461" s="235">
        <f t="shared" si="701"/>
        <v>19</v>
      </c>
      <c r="Q461" s="233">
        <f t="shared" si="586"/>
        <v>3.2608695652173794E-2</v>
      </c>
      <c r="R461" s="235">
        <f t="shared" si="702"/>
        <v>24.7</v>
      </c>
      <c r="S461" s="236">
        <f t="shared" si="703"/>
        <v>27.200000000000003</v>
      </c>
      <c r="T461" s="233">
        <f t="shared" si="704"/>
        <v>0.10121457489878558</v>
      </c>
      <c r="U461" s="292" t="s">
        <v>82</v>
      </c>
      <c r="V461" s="292"/>
      <c r="W461" s="255" t="s">
        <v>11</v>
      </c>
      <c r="Z461" s="213"/>
      <c r="AA461" s="390" t="str">
        <f t="shared" si="705"/>
        <v>N/A</v>
      </c>
      <c r="AB461" s="391" t="s">
        <v>518</v>
      </c>
      <c r="AD461" s="227">
        <f t="shared" si="685"/>
        <v>24.7</v>
      </c>
      <c r="AE461" s="228">
        <f t="shared" si="686"/>
        <v>27.200000000000003</v>
      </c>
      <c r="AF461" s="229">
        <f t="shared" si="687"/>
        <v>0.10121457489878558</v>
      </c>
      <c r="AG461" s="292" t="s">
        <v>82</v>
      </c>
      <c r="AH461" s="292"/>
      <c r="AI461" s="255" t="s">
        <v>11</v>
      </c>
    </row>
    <row r="462" spans="1:35" x14ac:dyDescent="0.25">
      <c r="A462" s="293" t="s">
        <v>562</v>
      </c>
      <c r="B462" s="294"/>
      <c r="C462" s="552" t="s">
        <v>39</v>
      </c>
      <c r="D462" s="291">
        <v>15</v>
      </c>
      <c r="E462" s="300"/>
      <c r="F462" s="234">
        <f t="shared" si="691"/>
        <v>15</v>
      </c>
      <c r="G462" s="235">
        <f t="shared" si="692"/>
        <v>15.5</v>
      </c>
      <c r="H462" s="233">
        <f t="shared" si="693"/>
        <v>3.3333333333333333E-2</v>
      </c>
      <c r="I462" s="234">
        <f t="shared" si="694"/>
        <v>15.5</v>
      </c>
      <c r="J462" s="235">
        <f t="shared" si="695"/>
        <v>16</v>
      </c>
      <c r="K462" s="233">
        <f t="shared" si="696"/>
        <v>3.2258064516129031E-2</v>
      </c>
      <c r="L462" s="234">
        <f t="shared" si="697"/>
        <v>16</v>
      </c>
      <c r="M462" s="235">
        <f t="shared" si="698"/>
        <v>16.5</v>
      </c>
      <c r="N462" s="233">
        <f t="shared" si="699"/>
        <v>3.125E-2</v>
      </c>
      <c r="O462" s="234">
        <f t="shared" si="700"/>
        <v>16.5</v>
      </c>
      <c r="P462" s="235">
        <f t="shared" si="701"/>
        <v>17</v>
      </c>
      <c r="Q462" s="233">
        <f t="shared" si="586"/>
        <v>3.0303030303030304E-2</v>
      </c>
      <c r="R462" s="235">
        <f t="shared" si="702"/>
        <v>22.1</v>
      </c>
      <c r="S462" s="236">
        <f t="shared" si="703"/>
        <v>24.400000000000002</v>
      </c>
      <c r="T462" s="233">
        <f t="shared" si="704"/>
        <v>0.10407239819004527</v>
      </c>
      <c r="U462" s="292" t="s">
        <v>82</v>
      </c>
      <c r="V462" s="292"/>
      <c r="W462" s="255" t="s">
        <v>11</v>
      </c>
      <c r="Z462" s="213"/>
      <c r="AA462" s="390" t="str">
        <f t="shared" si="705"/>
        <v>N/A</v>
      </c>
      <c r="AB462" s="391" t="s">
        <v>518</v>
      </c>
      <c r="AD462" s="227">
        <f t="shared" si="685"/>
        <v>22.1</v>
      </c>
      <c r="AE462" s="228">
        <f t="shared" si="686"/>
        <v>24.400000000000002</v>
      </c>
      <c r="AF462" s="229">
        <f t="shared" si="687"/>
        <v>0.10407239819004527</v>
      </c>
      <c r="AG462" s="292" t="s">
        <v>82</v>
      </c>
      <c r="AH462" s="292"/>
      <c r="AI462" s="255" t="s">
        <v>11</v>
      </c>
    </row>
    <row r="463" spans="1:35" x14ac:dyDescent="0.25">
      <c r="A463" s="293" t="s">
        <v>563</v>
      </c>
      <c r="B463" s="294"/>
      <c r="C463" s="552" t="s">
        <v>39</v>
      </c>
      <c r="D463" s="291">
        <v>7.5</v>
      </c>
      <c r="E463" s="300"/>
      <c r="F463" s="234">
        <f t="shared" si="691"/>
        <v>7.5</v>
      </c>
      <c r="G463" s="235">
        <f t="shared" si="692"/>
        <v>7.8</v>
      </c>
      <c r="H463" s="233">
        <f t="shared" si="693"/>
        <v>3.9999999999999973E-2</v>
      </c>
      <c r="I463" s="234">
        <f t="shared" si="694"/>
        <v>7.8</v>
      </c>
      <c r="J463" s="235">
        <f t="shared" si="695"/>
        <v>8.1</v>
      </c>
      <c r="K463" s="233">
        <f t="shared" si="696"/>
        <v>3.8461538461538443E-2</v>
      </c>
      <c r="L463" s="234">
        <f t="shared" si="697"/>
        <v>8.1</v>
      </c>
      <c r="M463" s="235">
        <f t="shared" si="698"/>
        <v>8.4</v>
      </c>
      <c r="N463" s="233">
        <f t="shared" si="699"/>
        <v>3.7037037037037125E-2</v>
      </c>
      <c r="O463" s="234">
        <f t="shared" si="700"/>
        <v>8.4</v>
      </c>
      <c r="P463" s="235">
        <f t="shared" si="701"/>
        <v>8.6999999999999993</v>
      </c>
      <c r="Q463" s="233">
        <f t="shared" si="586"/>
        <v>3.5714285714285587E-2</v>
      </c>
      <c r="R463" s="235">
        <f t="shared" si="702"/>
        <v>11.4</v>
      </c>
      <c r="S463" s="236">
        <f t="shared" si="703"/>
        <v>12.6</v>
      </c>
      <c r="T463" s="233">
        <f t="shared" si="704"/>
        <v>0.10526315789473678</v>
      </c>
      <c r="U463" s="292" t="s">
        <v>82</v>
      </c>
      <c r="V463" s="292"/>
      <c r="W463" s="255" t="s">
        <v>11</v>
      </c>
      <c r="Z463" s="213"/>
      <c r="AA463" s="390" t="str">
        <f t="shared" si="705"/>
        <v>N/A</v>
      </c>
      <c r="AB463" s="391" t="s">
        <v>518</v>
      </c>
      <c r="AD463" s="227">
        <f t="shared" si="685"/>
        <v>11.4</v>
      </c>
      <c r="AE463" s="228">
        <f t="shared" si="686"/>
        <v>12.6</v>
      </c>
      <c r="AF463" s="229">
        <f t="shared" si="687"/>
        <v>0.10526315789473678</v>
      </c>
      <c r="AG463" s="292" t="s">
        <v>82</v>
      </c>
      <c r="AH463" s="292"/>
      <c r="AI463" s="255" t="s">
        <v>11</v>
      </c>
    </row>
    <row r="464" spans="1:35" x14ac:dyDescent="0.25">
      <c r="A464" s="293" t="s">
        <v>564</v>
      </c>
      <c r="B464" s="294"/>
      <c r="C464" s="552" t="s">
        <v>39</v>
      </c>
      <c r="D464" s="291">
        <v>4.16</v>
      </c>
      <c r="E464" s="300"/>
      <c r="F464" s="234">
        <f t="shared" si="691"/>
        <v>4.16</v>
      </c>
      <c r="G464" s="235">
        <f t="shared" si="692"/>
        <v>4.3</v>
      </c>
      <c r="H464" s="233">
        <f t="shared" si="693"/>
        <v>3.3653846153846076E-2</v>
      </c>
      <c r="I464" s="234">
        <f t="shared" si="694"/>
        <v>4.3</v>
      </c>
      <c r="J464" s="235">
        <f t="shared" si="695"/>
        <v>4.5</v>
      </c>
      <c r="K464" s="233">
        <f t="shared" si="696"/>
        <v>4.6511627906976785E-2</v>
      </c>
      <c r="L464" s="234">
        <f t="shared" si="697"/>
        <v>4.5</v>
      </c>
      <c r="M464" s="235">
        <f t="shared" si="698"/>
        <v>4.6999999999999993</v>
      </c>
      <c r="N464" s="233">
        <f t="shared" si="699"/>
        <v>4.4444444444444287E-2</v>
      </c>
      <c r="O464" s="234">
        <f t="shared" si="700"/>
        <v>4.6999999999999993</v>
      </c>
      <c r="P464" s="235">
        <f t="shared" si="701"/>
        <v>4.8999999999999995</v>
      </c>
      <c r="Q464" s="233">
        <f t="shared" si="586"/>
        <v>4.255319148936175E-2</v>
      </c>
      <c r="R464" s="235">
        <f t="shared" si="702"/>
        <v>6.3999999999999995</v>
      </c>
      <c r="S464" s="236">
        <f t="shared" si="703"/>
        <v>7.1</v>
      </c>
      <c r="T464" s="233">
        <f t="shared" si="704"/>
        <v>0.10937500000000004</v>
      </c>
      <c r="U464" s="292" t="s">
        <v>82</v>
      </c>
      <c r="V464" s="292"/>
      <c r="W464" s="255" t="s">
        <v>11</v>
      </c>
      <c r="Z464" s="213"/>
      <c r="AA464" s="390" t="str">
        <f t="shared" si="705"/>
        <v>N/A</v>
      </c>
      <c r="AB464" s="391" t="s">
        <v>518</v>
      </c>
      <c r="AD464" s="227">
        <f t="shared" si="685"/>
        <v>6.3999999999999995</v>
      </c>
      <c r="AE464" s="228">
        <f t="shared" si="686"/>
        <v>7.1</v>
      </c>
      <c r="AF464" s="229">
        <f t="shared" si="687"/>
        <v>0.10937500000000004</v>
      </c>
      <c r="AG464" s="292" t="s">
        <v>82</v>
      </c>
      <c r="AH464" s="292"/>
      <c r="AI464" s="255" t="s">
        <v>11</v>
      </c>
    </row>
    <row r="465" spans="1:35" x14ac:dyDescent="0.25">
      <c r="A465" s="293" t="s">
        <v>565</v>
      </c>
      <c r="B465" s="294"/>
      <c r="C465" s="552" t="s">
        <v>39</v>
      </c>
      <c r="D465" s="291">
        <v>1.5</v>
      </c>
      <c r="E465" s="300"/>
      <c r="F465" s="234">
        <f t="shared" si="691"/>
        <v>1.5</v>
      </c>
      <c r="G465" s="235">
        <f t="shared" si="692"/>
        <v>1.6</v>
      </c>
      <c r="H465" s="233">
        <f t="shared" si="693"/>
        <v>6.6666666666666721E-2</v>
      </c>
      <c r="I465" s="234">
        <f t="shared" si="694"/>
        <v>1.6</v>
      </c>
      <c r="J465" s="235">
        <f t="shared" si="695"/>
        <v>1.7000000000000002</v>
      </c>
      <c r="K465" s="233">
        <f t="shared" si="696"/>
        <v>6.2500000000000056E-2</v>
      </c>
      <c r="L465" s="234">
        <f t="shared" si="697"/>
        <v>1.7000000000000002</v>
      </c>
      <c r="M465" s="235">
        <f t="shared" si="698"/>
        <v>1.8</v>
      </c>
      <c r="N465" s="233">
        <f t="shared" si="699"/>
        <v>5.8823529411764622E-2</v>
      </c>
      <c r="O465" s="234">
        <f t="shared" si="700"/>
        <v>1.8</v>
      </c>
      <c r="P465" s="235">
        <f t="shared" si="701"/>
        <v>1.9000000000000001</v>
      </c>
      <c r="Q465" s="233">
        <f t="shared" si="586"/>
        <v>5.5555555555555601E-2</v>
      </c>
      <c r="R465" s="235">
        <f t="shared" si="702"/>
        <v>2.5</v>
      </c>
      <c r="S465" s="236">
        <f t="shared" si="703"/>
        <v>2.8000000000000003</v>
      </c>
      <c r="T465" s="233">
        <f t="shared" si="704"/>
        <v>0.12000000000000011</v>
      </c>
      <c r="U465" s="292" t="s">
        <v>82</v>
      </c>
      <c r="V465" s="292"/>
      <c r="W465" s="255" t="s">
        <v>11</v>
      </c>
      <c r="Z465" s="213"/>
      <c r="AA465" s="390" t="str">
        <f t="shared" si="705"/>
        <v>N/A</v>
      </c>
      <c r="AB465" s="391" t="s">
        <v>518</v>
      </c>
      <c r="AD465" s="227">
        <f t="shared" si="685"/>
        <v>2.5</v>
      </c>
      <c r="AE465" s="228">
        <f t="shared" si="686"/>
        <v>2.8000000000000003</v>
      </c>
      <c r="AF465" s="229">
        <f t="shared" si="687"/>
        <v>0.12000000000000011</v>
      </c>
      <c r="AG465" s="292" t="s">
        <v>82</v>
      </c>
      <c r="AH465" s="292"/>
      <c r="AI465" s="255" t="s">
        <v>11</v>
      </c>
    </row>
    <row r="466" spans="1:35" ht="15" thickBot="1" x14ac:dyDescent="0.3">
      <c r="A466" s="678" t="s">
        <v>566</v>
      </c>
      <c r="B466" s="679"/>
      <c r="C466" s="640" t="s">
        <v>39</v>
      </c>
      <c r="D466" s="312">
        <v>25</v>
      </c>
      <c r="E466" s="680"/>
      <c r="F466" s="313">
        <f t="shared" si="691"/>
        <v>25</v>
      </c>
      <c r="G466" s="264">
        <f t="shared" si="692"/>
        <v>25.8</v>
      </c>
      <c r="H466" s="262">
        <f t="shared" si="693"/>
        <v>3.2000000000000028E-2</v>
      </c>
      <c r="I466" s="313">
        <f t="shared" si="694"/>
        <v>25.8</v>
      </c>
      <c r="J466" s="264">
        <f t="shared" si="695"/>
        <v>26.6</v>
      </c>
      <c r="K466" s="262">
        <f t="shared" si="696"/>
        <v>3.1007751937984523E-2</v>
      </c>
      <c r="L466" s="313">
        <f t="shared" si="697"/>
        <v>26.6</v>
      </c>
      <c r="M466" s="264">
        <f t="shared" si="698"/>
        <v>27.400000000000002</v>
      </c>
      <c r="N466" s="262">
        <f t="shared" si="699"/>
        <v>3.0075187969924838E-2</v>
      </c>
      <c r="O466" s="313">
        <f t="shared" si="700"/>
        <v>27.400000000000002</v>
      </c>
      <c r="P466" s="264">
        <f t="shared" si="701"/>
        <v>28.3</v>
      </c>
      <c r="Q466" s="233">
        <f t="shared" si="586"/>
        <v>3.2846715328467099E-2</v>
      </c>
      <c r="R466" s="264">
        <f t="shared" si="702"/>
        <v>36.800000000000004</v>
      </c>
      <c r="S466" s="265">
        <f t="shared" si="703"/>
        <v>40.5</v>
      </c>
      <c r="T466" s="233">
        <f t="shared" si="704"/>
        <v>0.10054347826086944</v>
      </c>
      <c r="U466" s="642" t="s">
        <v>82</v>
      </c>
      <c r="V466" s="642"/>
      <c r="W466" s="267" t="s">
        <v>11</v>
      </c>
      <c r="Z466" s="315"/>
      <c r="AA466" s="419" t="str">
        <f t="shared" si="705"/>
        <v>N/A</v>
      </c>
      <c r="AB466" s="572" t="s">
        <v>518</v>
      </c>
      <c r="AD466" s="318">
        <f t="shared" si="685"/>
        <v>36.800000000000004</v>
      </c>
      <c r="AE466" s="319">
        <f t="shared" si="686"/>
        <v>40.5</v>
      </c>
      <c r="AF466" s="320">
        <f t="shared" si="687"/>
        <v>0.10054347826086944</v>
      </c>
      <c r="AG466" s="642" t="s">
        <v>82</v>
      </c>
      <c r="AH466" s="642"/>
      <c r="AI466" s="267" t="s">
        <v>11</v>
      </c>
    </row>
    <row r="467" spans="1:35" ht="15" thickBot="1" x14ac:dyDescent="0.3">
      <c r="A467" s="275"/>
      <c r="B467" s="585"/>
      <c r="C467" s="586"/>
      <c r="F467" s="586"/>
      <c r="I467" s="586"/>
      <c r="L467" s="586"/>
      <c r="O467" s="586"/>
      <c r="AA467" s="237"/>
      <c r="AD467" s="185"/>
    </row>
    <row r="468" spans="1:35" ht="60" x14ac:dyDescent="0.25">
      <c r="A468" s="189" t="s">
        <v>567</v>
      </c>
      <c r="B468" s="190"/>
      <c r="C468" s="280" t="s">
        <v>61</v>
      </c>
      <c r="D468" s="280" t="s">
        <v>62</v>
      </c>
      <c r="E468" s="281" t="s">
        <v>42</v>
      </c>
      <c r="F468" s="282" t="s">
        <v>63</v>
      </c>
      <c r="G468" s="282" t="s">
        <v>64</v>
      </c>
      <c r="H468" s="282" t="s">
        <v>4</v>
      </c>
      <c r="I468" s="282" t="s">
        <v>65</v>
      </c>
      <c r="J468" s="282" t="s">
        <v>66</v>
      </c>
      <c r="K468" s="282" t="s">
        <v>4</v>
      </c>
      <c r="L468" s="282" t="s">
        <v>67</v>
      </c>
      <c r="M468" s="282" t="s">
        <v>68</v>
      </c>
      <c r="N468" s="282" t="s">
        <v>4</v>
      </c>
      <c r="O468" s="282" t="s">
        <v>69</v>
      </c>
      <c r="P468" s="283" t="s">
        <v>91</v>
      </c>
      <c r="Q468" s="283" t="s">
        <v>4</v>
      </c>
      <c r="R468" s="283" t="s">
        <v>2</v>
      </c>
      <c r="S468" s="284" t="s">
        <v>72</v>
      </c>
      <c r="T468" s="283" t="s">
        <v>4</v>
      </c>
      <c r="U468" s="282" t="s">
        <v>73</v>
      </c>
      <c r="V468" s="282" t="s">
        <v>6</v>
      </c>
      <c r="W468" s="285" t="s">
        <v>7</v>
      </c>
      <c r="Z468" s="286"/>
      <c r="AA468" s="388"/>
      <c r="AB468" s="389"/>
      <c r="AD468" s="202" t="s">
        <v>71</v>
      </c>
      <c r="AE468" s="203" t="s">
        <v>72</v>
      </c>
      <c r="AF468" s="204" t="s">
        <v>4</v>
      </c>
      <c r="AG468" s="202" t="s">
        <v>73</v>
      </c>
      <c r="AH468" s="202" t="s">
        <v>6</v>
      </c>
      <c r="AI468" s="205" t="s">
        <v>7</v>
      </c>
    </row>
    <row r="469" spans="1:35" ht="29.25" x14ac:dyDescent="0.25">
      <c r="A469" s="576" t="s">
        <v>568</v>
      </c>
      <c r="B469" s="188"/>
      <c r="C469" s="188"/>
      <c r="D469" s="188"/>
      <c r="E469" s="188"/>
      <c r="F469" s="188"/>
      <c r="G469" s="188"/>
      <c r="H469" s="188"/>
      <c r="I469" s="188"/>
      <c r="J469" s="188"/>
      <c r="K469" s="188"/>
      <c r="L469" s="188"/>
      <c r="M469" s="188"/>
      <c r="N469" s="188"/>
      <c r="O469" s="188"/>
      <c r="P469" s="188"/>
      <c r="Q469" s="188"/>
      <c r="R469" s="188"/>
      <c r="S469" s="663"/>
      <c r="T469" s="188"/>
      <c r="U469" s="188"/>
      <c r="V469" s="188"/>
      <c r="W469" s="681"/>
      <c r="Z469" s="213"/>
      <c r="AA469" s="390"/>
      <c r="AB469" s="391"/>
      <c r="AD469" s="227"/>
      <c r="AE469" s="228"/>
      <c r="AF469" s="229"/>
      <c r="AG469" s="188"/>
      <c r="AH469" s="188"/>
      <c r="AI469" s="681"/>
    </row>
    <row r="470" spans="1:35" x14ac:dyDescent="0.25">
      <c r="A470" s="289" t="s">
        <v>569</v>
      </c>
      <c r="B470" s="299"/>
      <c r="C470" s="291">
        <v>537</v>
      </c>
      <c r="D470" s="232">
        <v>607</v>
      </c>
      <c r="E470" s="233">
        <f t="shared" ref="E470:E473" si="706">+(D470-C470)/C470</f>
        <v>0.13035381750465549</v>
      </c>
      <c r="F470" s="234">
        <f t="shared" ref="F470:F473" si="707">D470</f>
        <v>607</v>
      </c>
      <c r="G470" s="235">
        <v>677</v>
      </c>
      <c r="H470" s="233">
        <f t="shared" ref="H470:H473" si="708">+(G470-F470)/F470</f>
        <v>0.11532125205930807</v>
      </c>
      <c r="I470" s="234">
        <f t="shared" ref="I470:I473" si="709">G470</f>
        <v>677</v>
      </c>
      <c r="J470" s="235">
        <v>745</v>
      </c>
      <c r="K470" s="233">
        <f t="shared" ref="K470:K473" si="710">+(J470-I470)/I470</f>
        <v>0.10044313146233383</v>
      </c>
      <c r="L470" s="234">
        <f t="shared" ref="L470:L473" si="711">J470</f>
        <v>745</v>
      </c>
      <c r="M470" s="235">
        <v>782.25</v>
      </c>
      <c r="N470" s="233">
        <f t="shared" ref="N470:N473" si="712">+(M470-L470)/L470</f>
        <v>0.05</v>
      </c>
      <c r="O470" s="234">
        <f t="shared" ref="O470:O473" si="713">M470</f>
        <v>782.25</v>
      </c>
      <c r="P470" s="235">
        <f>ROUNDUP(O470*1.05,0)</f>
        <v>822</v>
      </c>
      <c r="Q470" s="233">
        <f t="shared" ref="Q470:Q491" si="714">+(P470-O470)/O470</f>
        <v>5.0814956855225309E-2</v>
      </c>
      <c r="R470" s="235">
        <f>ROUNDUP(P470*1.3,1)</f>
        <v>1068.5999999999999</v>
      </c>
      <c r="S470" s="236">
        <f t="shared" ref="S470:S473" si="715">ROUNDUP(R470*1.1,1)</f>
        <v>1175.5</v>
      </c>
      <c r="T470" s="233">
        <f t="shared" ref="T470:T473" si="716">+(S470-R470)/R470</f>
        <v>0.10003743215422056</v>
      </c>
      <c r="U470" s="254" t="s">
        <v>98</v>
      </c>
      <c r="V470" s="254"/>
      <c r="W470" s="682" t="s">
        <v>11</v>
      </c>
      <c r="Z470" s="213"/>
      <c r="AA470" s="390" t="str">
        <f t="shared" ref="AA470:AA476" si="717">IF(Z470=0,"N/A",(Z470-R470)/R470)</f>
        <v>N/A</v>
      </c>
      <c r="AB470" s="391" t="s">
        <v>518</v>
      </c>
      <c r="AD470" s="227">
        <f t="shared" si="685"/>
        <v>1068.5999999999999</v>
      </c>
      <c r="AE470" s="228">
        <f t="shared" si="686"/>
        <v>1175.5</v>
      </c>
      <c r="AF470" s="229">
        <f t="shared" si="687"/>
        <v>0.10003743215422056</v>
      </c>
      <c r="AG470" s="254" t="s">
        <v>98</v>
      </c>
      <c r="AH470" s="254"/>
      <c r="AI470" s="682" t="s">
        <v>11</v>
      </c>
    </row>
    <row r="471" spans="1:35" x14ac:dyDescent="0.25">
      <c r="A471" s="289" t="s">
        <v>570</v>
      </c>
      <c r="B471" s="299"/>
      <c r="C471" s="291">
        <v>646</v>
      </c>
      <c r="D471" s="232">
        <v>728</v>
      </c>
      <c r="E471" s="233">
        <f t="shared" si="706"/>
        <v>0.12693498452012383</v>
      </c>
      <c r="F471" s="234">
        <f t="shared" si="707"/>
        <v>728</v>
      </c>
      <c r="G471" s="235">
        <v>812</v>
      </c>
      <c r="H471" s="233">
        <f t="shared" si="708"/>
        <v>0.11538461538461539</v>
      </c>
      <c r="I471" s="234">
        <f t="shared" si="709"/>
        <v>812</v>
      </c>
      <c r="J471" s="235">
        <f>ROUNDUP(I471*1.1,0)</f>
        <v>894</v>
      </c>
      <c r="K471" s="233">
        <f t="shared" si="710"/>
        <v>0.10098522167487685</v>
      </c>
      <c r="L471" s="234">
        <f t="shared" si="711"/>
        <v>894</v>
      </c>
      <c r="M471" s="235">
        <v>938.7</v>
      </c>
      <c r="N471" s="233">
        <f t="shared" si="712"/>
        <v>5.0000000000000051E-2</v>
      </c>
      <c r="O471" s="234">
        <f t="shared" si="713"/>
        <v>938.7</v>
      </c>
      <c r="P471" s="235">
        <f>ROUNDUP(O471*1.05,0)</f>
        <v>986</v>
      </c>
      <c r="Q471" s="233">
        <f t="shared" si="714"/>
        <v>5.0388835623734904E-2</v>
      </c>
      <c r="R471" s="235">
        <f>ROUNDUP(P471*1.3,1)</f>
        <v>1281.8</v>
      </c>
      <c r="S471" s="236">
        <f t="shared" si="715"/>
        <v>1410</v>
      </c>
      <c r="T471" s="233">
        <f t="shared" si="716"/>
        <v>0.10001560305819944</v>
      </c>
      <c r="U471" s="254" t="s">
        <v>98</v>
      </c>
      <c r="V471" s="254"/>
      <c r="W471" s="682" t="s">
        <v>11</v>
      </c>
      <c r="Z471" s="213"/>
      <c r="AA471" s="390" t="str">
        <f t="shared" si="717"/>
        <v>N/A</v>
      </c>
      <c r="AB471" s="391" t="s">
        <v>518</v>
      </c>
      <c r="AD471" s="227">
        <f t="shared" si="685"/>
        <v>1281.8</v>
      </c>
      <c r="AE471" s="228">
        <f t="shared" si="686"/>
        <v>1410</v>
      </c>
      <c r="AF471" s="229">
        <f t="shared" si="687"/>
        <v>0.10001560305819944</v>
      </c>
      <c r="AG471" s="254" t="s">
        <v>98</v>
      </c>
      <c r="AH471" s="254"/>
      <c r="AI471" s="682" t="s">
        <v>11</v>
      </c>
    </row>
    <row r="472" spans="1:35" x14ac:dyDescent="0.25">
      <c r="A472" s="289" t="s">
        <v>571</v>
      </c>
      <c r="B472" s="299"/>
      <c r="C472" s="291">
        <v>138</v>
      </c>
      <c r="D472" s="232">
        <v>163</v>
      </c>
      <c r="E472" s="233">
        <f t="shared" si="706"/>
        <v>0.18115942028985507</v>
      </c>
      <c r="F472" s="234">
        <f t="shared" si="707"/>
        <v>163</v>
      </c>
      <c r="G472" s="235">
        <f>ROUNDUP(F472*1.12,0)</f>
        <v>183</v>
      </c>
      <c r="H472" s="233">
        <f t="shared" si="708"/>
        <v>0.12269938650306748</v>
      </c>
      <c r="I472" s="234">
        <f t="shared" si="709"/>
        <v>183</v>
      </c>
      <c r="J472" s="235">
        <f>ROUNDUP(I472*1.1,0)</f>
        <v>202</v>
      </c>
      <c r="K472" s="233">
        <f t="shared" si="710"/>
        <v>0.10382513661202186</v>
      </c>
      <c r="L472" s="234">
        <f t="shared" si="711"/>
        <v>202</v>
      </c>
      <c r="M472" s="235">
        <v>212.1</v>
      </c>
      <c r="N472" s="233">
        <f t="shared" si="712"/>
        <v>4.9999999999999975E-2</v>
      </c>
      <c r="O472" s="234">
        <f t="shared" si="713"/>
        <v>212.1</v>
      </c>
      <c r="P472" s="235">
        <f>ROUNDUP(O472*1.05,0)</f>
        <v>223</v>
      </c>
      <c r="Q472" s="233">
        <f t="shared" si="714"/>
        <v>5.1390853371051419E-2</v>
      </c>
      <c r="R472" s="235">
        <f>ROUNDUP(P472*1.3,1)</f>
        <v>289.89999999999998</v>
      </c>
      <c r="S472" s="236">
        <f t="shared" si="715"/>
        <v>318.90000000000003</v>
      </c>
      <c r="T472" s="233">
        <f t="shared" si="716"/>
        <v>0.10003449465332893</v>
      </c>
      <c r="U472" s="254" t="s">
        <v>98</v>
      </c>
      <c r="V472" s="254"/>
      <c r="W472" s="682" t="s">
        <v>11</v>
      </c>
      <c r="Z472" s="213"/>
      <c r="AA472" s="390" t="str">
        <f t="shared" si="717"/>
        <v>N/A</v>
      </c>
      <c r="AB472" s="391" t="s">
        <v>518</v>
      </c>
      <c r="AD472" s="227">
        <f t="shared" si="685"/>
        <v>289.89999999999998</v>
      </c>
      <c r="AE472" s="228">
        <f t="shared" si="686"/>
        <v>318.90000000000003</v>
      </c>
      <c r="AF472" s="229">
        <f t="shared" si="687"/>
        <v>0.10003449465332893</v>
      </c>
      <c r="AG472" s="254" t="s">
        <v>98</v>
      </c>
      <c r="AH472" s="254"/>
      <c r="AI472" s="682" t="s">
        <v>11</v>
      </c>
    </row>
    <row r="473" spans="1:35" x14ac:dyDescent="0.25">
      <c r="A473" s="289" t="s">
        <v>572</v>
      </c>
      <c r="B473" s="299"/>
      <c r="C473" s="291">
        <v>169</v>
      </c>
      <c r="D473" s="232">
        <v>194</v>
      </c>
      <c r="E473" s="233">
        <f t="shared" si="706"/>
        <v>0.14792899408284024</v>
      </c>
      <c r="F473" s="234">
        <f t="shared" si="707"/>
        <v>194</v>
      </c>
      <c r="G473" s="235">
        <f>ROUNDUP(F473*1.12,0)</f>
        <v>218</v>
      </c>
      <c r="H473" s="233">
        <f t="shared" si="708"/>
        <v>0.12371134020618557</v>
      </c>
      <c r="I473" s="234">
        <f t="shared" si="709"/>
        <v>218</v>
      </c>
      <c r="J473" s="235">
        <f>ROUNDUP(I473*1.1,0)</f>
        <v>240</v>
      </c>
      <c r="K473" s="233">
        <f t="shared" si="710"/>
        <v>0.10091743119266056</v>
      </c>
      <c r="L473" s="234">
        <f t="shared" si="711"/>
        <v>240</v>
      </c>
      <c r="M473" s="235">
        <v>252</v>
      </c>
      <c r="N473" s="233">
        <f t="shared" si="712"/>
        <v>0.05</v>
      </c>
      <c r="O473" s="234">
        <f t="shared" si="713"/>
        <v>252</v>
      </c>
      <c r="P473" s="235">
        <f>ROUNDUP(O473*1.05,0)</f>
        <v>265</v>
      </c>
      <c r="Q473" s="233">
        <f t="shared" si="714"/>
        <v>5.1587301587301584E-2</v>
      </c>
      <c r="R473" s="235">
        <f>ROUNDUP(P473*1.3,1)</f>
        <v>344.5</v>
      </c>
      <c r="S473" s="236">
        <f t="shared" si="715"/>
        <v>379</v>
      </c>
      <c r="T473" s="233">
        <f t="shared" si="716"/>
        <v>0.10014513788098693</v>
      </c>
      <c r="U473" s="254" t="s">
        <v>98</v>
      </c>
      <c r="V473" s="254"/>
      <c r="W473" s="682" t="s">
        <v>11</v>
      </c>
      <c r="Z473" s="213"/>
      <c r="AA473" s="390" t="str">
        <f t="shared" si="717"/>
        <v>N/A</v>
      </c>
      <c r="AB473" s="391" t="s">
        <v>518</v>
      </c>
      <c r="AD473" s="227">
        <f t="shared" si="685"/>
        <v>344.5</v>
      </c>
      <c r="AE473" s="228">
        <f t="shared" si="686"/>
        <v>379</v>
      </c>
      <c r="AF473" s="229">
        <f t="shared" si="687"/>
        <v>0.10014513788098693</v>
      </c>
      <c r="AG473" s="254" t="s">
        <v>98</v>
      </c>
      <c r="AH473" s="254"/>
      <c r="AI473" s="682" t="s">
        <v>11</v>
      </c>
    </row>
    <row r="474" spans="1:35" ht="28.5" x14ac:dyDescent="0.25">
      <c r="A474" s="289" t="s">
        <v>522</v>
      </c>
      <c r="B474" s="299"/>
      <c r="C474" s="291" t="s">
        <v>523</v>
      </c>
      <c r="D474" s="291" t="s">
        <v>523</v>
      </c>
      <c r="E474" s="300"/>
      <c r="F474" s="552" t="s">
        <v>523</v>
      </c>
      <c r="G474" s="552" t="s">
        <v>523</v>
      </c>
      <c r="H474" s="300"/>
      <c r="I474" s="552" t="s">
        <v>523</v>
      </c>
      <c r="J474" s="552" t="s">
        <v>523</v>
      </c>
      <c r="K474" s="300"/>
      <c r="L474" s="552" t="s">
        <v>523</v>
      </c>
      <c r="M474" s="552" t="s">
        <v>523</v>
      </c>
      <c r="N474" s="300"/>
      <c r="O474" s="552" t="s">
        <v>523</v>
      </c>
      <c r="P474" s="552" t="s">
        <v>523</v>
      </c>
      <c r="Q474" s="233"/>
      <c r="R474" s="552" t="s">
        <v>523</v>
      </c>
      <c r="S474" s="428" t="s">
        <v>523</v>
      </c>
      <c r="T474" s="552" t="s">
        <v>523</v>
      </c>
      <c r="U474" s="254"/>
      <c r="V474" s="254"/>
      <c r="W474" s="682" t="s">
        <v>11</v>
      </c>
      <c r="Z474" s="213"/>
      <c r="AA474" s="390"/>
      <c r="AB474" s="391"/>
      <c r="AD474" s="227" t="str">
        <f t="shared" si="685"/>
        <v>No Charge</v>
      </c>
      <c r="AE474" s="228" t="str">
        <f t="shared" si="686"/>
        <v>No Charge</v>
      </c>
      <c r="AF474" s="229">
        <f t="shared" si="687"/>
        <v>0</v>
      </c>
      <c r="AG474" s="254"/>
      <c r="AH474" s="254"/>
      <c r="AI474" s="682" t="s">
        <v>11</v>
      </c>
    </row>
    <row r="475" spans="1:35" ht="28.5" x14ac:dyDescent="0.25">
      <c r="A475" s="289" t="s">
        <v>524</v>
      </c>
      <c r="B475" s="299"/>
      <c r="C475" s="291" t="s">
        <v>523</v>
      </c>
      <c r="D475" s="291" t="s">
        <v>523</v>
      </c>
      <c r="E475" s="300"/>
      <c r="F475" s="552" t="s">
        <v>523</v>
      </c>
      <c r="G475" s="552" t="s">
        <v>523</v>
      </c>
      <c r="H475" s="300"/>
      <c r="I475" s="552" t="s">
        <v>523</v>
      </c>
      <c r="J475" s="552" t="s">
        <v>523</v>
      </c>
      <c r="K475" s="300"/>
      <c r="L475" s="552" t="s">
        <v>523</v>
      </c>
      <c r="M475" s="552" t="s">
        <v>523</v>
      </c>
      <c r="N475" s="300"/>
      <c r="O475" s="552" t="s">
        <v>523</v>
      </c>
      <c r="P475" s="552" t="s">
        <v>523</v>
      </c>
      <c r="Q475" s="233"/>
      <c r="R475" s="552" t="s">
        <v>523</v>
      </c>
      <c r="S475" s="428" t="s">
        <v>523</v>
      </c>
      <c r="T475" s="552" t="s">
        <v>523</v>
      </c>
      <c r="U475" s="254"/>
      <c r="V475" s="254"/>
      <c r="W475" s="682" t="s">
        <v>11</v>
      </c>
      <c r="Z475" s="213"/>
      <c r="AA475" s="390"/>
      <c r="AB475" s="391"/>
      <c r="AD475" s="227" t="str">
        <f t="shared" si="685"/>
        <v>No Charge</v>
      </c>
      <c r="AE475" s="228" t="str">
        <f t="shared" si="686"/>
        <v>No Charge</v>
      </c>
      <c r="AF475" s="229">
        <f t="shared" si="687"/>
        <v>0</v>
      </c>
      <c r="AG475" s="254"/>
      <c r="AH475" s="254"/>
      <c r="AI475" s="682" t="s">
        <v>11</v>
      </c>
    </row>
    <row r="476" spans="1:35" x14ac:dyDescent="0.25">
      <c r="A476" s="289" t="s">
        <v>573</v>
      </c>
      <c r="B476" s="290"/>
      <c r="C476" s="291">
        <v>93</v>
      </c>
      <c r="D476" s="232">
        <v>96</v>
      </c>
      <c r="E476" s="233">
        <f>+(D476-C476)/C476</f>
        <v>3.2258064516129031E-2</v>
      </c>
      <c r="F476" s="234">
        <f t="shared" ref="F476" si="718">D476</f>
        <v>96</v>
      </c>
      <c r="G476" s="235">
        <f>ROUNDUP(F476*1.03,0)</f>
        <v>99</v>
      </c>
      <c r="H476" s="233">
        <f t="shared" ref="H476" si="719">+(G476-F476)/F476</f>
        <v>3.125E-2</v>
      </c>
      <c r="I476" s="234">
        <f t="shared" ref="I476" si="720">G476</f>
        <v>99</v>
      </c>
      <c r="J476" s="235">
        <f>ROUNDUP(I476*1.03,0)</f>
        <v>102</v>
      </c>
      <c r="K476" s="233">
        <f t="shared" ref="K476" si="721">+(J476-I476)/I476</f>
        <v>3.0303030303030304E-2</v>
      </c>
      <c r="L476" s="234">
        <f t="shared" ref="L476" si="722">J476</f>
        <v>102</v>
      </c>
      <c r="M476" s="235">
        <f>ROUNDUP(L476*1.03,0)</f>
        <v>106</v>
      </c>
      <c r="N476" s="233">
        <f t="shared" ref="N476" si="723">+(M476-L476)/L476</f>
        <v>3.9215686274509803E-2</v>
      </c>
      <c r="O476" s="234">
        <f t="shared" ref="O476" si="724">M476</f>
        <v>106</v>
      </c>
      <c r="P476" s="235">
        <f>ROUNDUP(O476*1.05,0)</f>
        <v>112</v>
      </c>
      <c r="Q476" s="233">
        <f t="shared" si="714"/>
        <v>5.6603773584905662E-2</v>
      </c>
      <c r="R476" s="235">
        <f>ROUNDUP(P476*1.3,1)</f>
        <v>145.6</v>
      </c>
      <c r="S476" s="236">
        <f t="shared" ref="S476" si="725">ROUNDUP(R476*1.1,1)</f>
        <v>160.19999999999999</v>
      </c>
      <c r="T476" s="233">
        <f t="shared" ref="T476" si="726">+(S476-R476)/R476</f>
        <v>0.10027472527472524</v>
      </c>
      <c r="U476" s="254" t="s">
        <v>98</v>
      </c>
      <c r="V476" s="254" t="s">
        <v>574</v>
      </c>
      <c r="W476" s="682" t="s">
        <v>11</v>
      </c>
      <c r="Z476" s="213"/>
      <c r="AA476" s="390" t="str">
        <f t="shared" si="717"/>
        <v>N/A</v>
      </c>
      <c r="AB476" s="391" t="s">
        <v>518</v>
      </c>
      <c r="AD476" s="227">
        <f t="shared" si="685"/>
        <v>145.6</v>
      </c>
      <c r="AE476" s="228">
        <f t="shared" si="686"/>
        <v>160.19999999999999</v>
      </c>
      <c r="AF476" s="229">
        <f t="shared" si="687"/>
        <v>0.10027472527472524</v>
      </c>
      <c r="AG476" s="254" t="s">
        <v>98</v>
      </c>
      <c r="AH476" s="254" t="s">
        <v>574</v>
      </c>
      <c r="AI476" s="682" t="s">
        <v>11</v>
      </c>
    </row>
    <row r="477" spans="1:35" x14ac:dyDescent="0.25">
      <c r="A477" s="293"/>
      <c r="B477" s="294"/>
      <c r="C477" s="291"/>
      <c r="D477" s="505"/>
      <c r="E477" s="506"/>
      <c r="F477" s="552"/>
      <c r="G477" s="292"/>
      <c r="H477" s="506"/>
      <c r="I477" s="552"/>
      <c r="J477" s="292"/>
      <c r="K477" s="506"/>
      <c r="L477" s="552"/>
      <c r="M477" s="292"/>
      <c r="N477" s="506"/>
      <c r="O477" s="552"/>
      <c r="P477" s="292"/>
      <c r="Q477" s="233"/>
      <c r="R477" s="292"/>
      <c r="S477" s="507"/>
      <c r="T477" s="506"/>
      <c r="U477" s="254"/>
      <c r="V477" s="254"/>
      <c r="W477" s="307"/>
      <c r="Z477" s="213"/>
      <c r="AA477" s="390"/>
      <c r="AB477" s="391"/>
      <c r="AD477" s="227"/>
      <c r="AE477" s="228"/>
      <c r="AF477" s="229"/>
      <c r="AG477" s="254"/>
      <c r="AH477" s="254"/>
      <c r="AI477" s="307"/>
    </row>
    <row r="478" spans="1:35" ht="29.25" x14ac:dyDescent="0.25">
      <c r="A478" s="297" t="s">
        <v>575</v>
      </c>
      <c r="B478" s="683"/>
      <c r="C478" s="683"/>
      <c r="D478" s="683"/>
      <c r="E478" s="683"/>
      <c r="F478" s="683"/>
      <c r="G478" s="683"/>
      <c r="H478" s="683"/>
      <c r="I478" s="683"/>
      <c r="J478" s="683"/>
      <c r="K478" s="683"/>
      <c r="L478" s="683"/>
      <c r="M478" s="683"/>
      <c r="N478" s="683"/>
      <c r="O478" s="683"/>
      <c r="P478" s="683"/>
      <c r="Q478" s="233"/>
      <c r="R478" s="683"/>
      <c r="S478" s="684"/>
      <c r="T478" s="683"/>
      <c r="U478" s="683"/>
      <c r="V478" s="683"/>
      <c r="W478" s="685"/>
      <c r="Z478" s="213"/>
      <c r="AA478" s="390"/>
      <c r="AB478" s="391"/>
      <c r="AD478" s="227"/>
      <c r="AE478" s="228"/>
      <c r="AF478" s="229"/>
      <c r="AG478" s="683"/>
      <c r="AH478" s="683"/>
      <c r="AI478" s="685"/>
    </row>
    <row r="479" spans="1:35" x14ac:dyDescent="0.25">
      <c r="A479" s="289" t="s">
        <v>569</v>
      </c>
      <c r="B479" s="299"/>
      <c r="C479" s="291">
        <v>790</v>
      </c>
      <c r="D479" s="232">
        <v>892</v>
      </c>
      <c r="E479" s="233">
        <f t="shared" ref="E479:E482" si="727">+(D479-C479)/C479</f>
        <v>0.12911392405063291</v>
      </c>
      <c r="F479" s="234">
        <f t="shared" ref="F479:F482" si="728">D479</f>
        <v>892</v>
      </c>
      <c r="G479" s="235">
        <v>995</v>
      </c>
      <c r="H479" s="233">
        <f t="shared" ref="H479:H482" si="729">+(G479-F479)/F479</f>
        <v>0.11547085201793722</v>
      </c>
      <c r="I479" s="234">
        <f t="shared" ref="I479:I482" si="730">G479</f>
        <v>995</v>
      </c>
      <c r="J479" s="235">
        <f>ROUNDUP(I479*1.1,0)</f>
        <v>1095</v>
      </c>
      <c r="K479" s="233">
        <f t="shared" ref="K479:K482" si="731">+(J479-I479)/I479</f>
        <v>0.10050251256281408</v>
      </c>
      <c r="L479" s="234">
        <f t="shared" ref="L479:L482" si="732">J479</f>
        <v>1095</v>
      </c>
      <c r="M479" s="235">
        <v>1149.75</v>
      </c>
      <c r="N479" s="233">
        <f t="shared" ref="N479:N482" si="733">+(M479-L479)/L479</f>
        <v>0.05</v>
      </c>
      <c r="O479" s="234">
        <f t="shared" ref="O479:O482" si="734">M479</f>
        <v>1149.75</v>
      </c>
      <c r="P479" s="235">
        <f>ROUNDUP(O479*1.05,0)</f>
        <v>1208</v>
      </c>
      <c r="Q479" s="233">
        <f t="shared" si="714"/>
        <v>5.0663187649489017E-2</v>
      </c>
      <c r="R479" s="235">
        <f>ROUNDUP(P479*1.3,1)</f>
        <v>1570.4</v>
      </c>
      <c r="S479" s="236">
        <f t="shared" ref="S479:S482" si="735">ROUNDUP(R479*1.1,1)</f>
        <v>1727.5</v>
      </c>
      <c r="T479" s="233">
        <f t="shared" ref="T479:T482" si="736">+(S479-R479)/R479</f>
        <v>0.10003820682628624</v>
      </c>
      <c r="U479" s="254" t="s">
        <v>98</v>
      </c>
      <c r="V479" s="254"/>
      <c r="W479" s="682" t="s">
        <v>11</v>
      </c>
      <c r="Z479" s="213"/>
      <c r="AA479" s="390" t="str">
        <f t="shared" ref="AA479:AA485" si="737">IF(Z479=0,"N/A",(Z479-R479)/R479)</f>
        <v>N/A</v>
      </c>
      <c r="AB479" s="391" t="s">
        <v>518</v>
      </c>
      <c r="AD479" s="227">
        <f t="shared" si="685"/>
        <v>1570.4</v>
      </c>
      <c r="AE479" s="228">
        <f t="shared" si="686"/>
        <v>1727.5</v>
      </c>
      <c r="AF479" s="229">
        <f t="shared" si="687"/>
        <v>0.10003820682628624</v>
      </c>
      <c r="AG479" s="254" t="s">
        <v>98</v>
      </c>
      <c r="AH479" s="254"/>
      <c r="AI479" s="682" t="s">
        <v>11</v>
      </c>
    </row>
    <row r="480" spans="1:35" ht="28.5" x14ac:dyDescent="0.25">
      <c r="A480" s="289" t="s">
        <v>576</v>
      </c>
      <c r="B480" s="299"/>
      <c r="C480" s="291">
        <v>948</v>
      </c>
      <c r="D480" s="232">
        <v>1071</v>
      </c>
      <c r="E480" s="233">
        <f t="shared" si="727"/>
        <v>0.12974683544303797</v>
      </c>
      <c r="F480" s="234">
        <f t="shared" si="728"/>
        <v>1071</v>
      </c>
      <c r="G480" s="235">
        <v>1194</v>
      </c>
      <c r="H480" s="233">
        <f t="shared" si="729"/>
        <v>0.11484593837535013</v>
      </c>
      <c r="I480" s="234">
        <f t="shared" si="730"/>
        <v>1194</v>
      </c>
      <c r="J480" s="235">
        <f>ROUNDUP(I480*1.1,0)</f>
        <v>1314</v>
      </c>
      <c r="K480" s="233">
        <f t="shared" si="731"/>
        <v>0.10050251256281408</v>
      </c>
      <c r="L480" s="234">
        <f t="shared" si="732"/>
        <v>1314</v>
      </c>
      <c r="M480" s="235">
        <v>1379.7</v>
      </c>
      <c r="N480" s="233">
        <f t="shared" si="733"/>
        <v>5.0000000000000037E-2</v>
      </c>
      <c r="O480" s="234">
        <f t="shared" si="734"/>
        <v>1379.7</v>
      </c>
      <c r="P480" s="235">
        <f>ROUNDUP(O480*1.05,0)</f>
        <v>1449</v>
      </c>
      <c r="Q480" s="233">
        <f t="shared" si="714"/>
        <v>5.0228310502283068E-2</v>
      </c>
      <c r="R480" s="235">
        <f>ROUNDUP(P480*1.3,1)</f>
        <v>1883.7</v>
      </c>
      <c r="S480" s="236">
        <f t="shared" si="735"/>
        <v>2072.1</v>
      </c>
      <c r="T480" s="233">
        <f t="shared" si="736"/>
        <v>0.10001592610288255</v>
      </c>
      <c r="U480" s="254" t="s">
        <v>98</v>
      </c>
      <c r="V480" s="254"/>
      <c r="W480" s="682" t="s">
        <v>11</v>
      </c>
      <c r="Z480" s="213"/>
      <c r="AA480" s="390" t="str">
        <f t="shared" si="737"/>
        <v>N/A</v>
      </c>
      <c r="AB480" s="391" t="s">
        <v>518</v>
      </c>
      <c r="AD480" s="227">
        <f t="shared" si="685"/>
        <v>1883.7</v>
      </c>
      <c r="AE480" s="228">
        <f t="shared" si="686"/>
        <v>2072.1</v>
      </c>
      <c r="AF480" s="229">
        <f t="shared" si="687"/>
        <v>0.10001592610288255</v>
      </c>
      <c r="AG480" s="254" t="s">
        <v>98</v>
      </c>
      <c r="AH480" s="254"/>
      <c r="AI480" s="682" t="s">
        <v>11</v>
      </c>
    </row>
    <row r="481" spans="1:35" x14ac:dyDescent="0.25">
      <c r="A481" s="289" t="s">
        <v>571</v>
      </c>
      <c r="B481" s="299"/>
      <c r="C481" s="291">
        <v>206</v>
      </c>
      <c r="D481" s="232">
        <v>252</v>
      </c>
      <c r="E481" s="233">
        <f t="shared" si="727"/>
        <v>0.22330097087378642</v>
      </c>
      <c r="F481" s="234">
        <f t="shared" si="728"/>
        <v>252</v>
      </c>
      <c r="G481" s="235">
        <f>ROUNDUP(G472*1.5,0)</f>
        <v>275</v>
      </c>
      <c r="H481" s="233">
        <f t="shared" si="729"/>
        <v>9.1269841269841265E-2</v>
      </c>
      <c r="I481" s="234">
        <f t="shared" si="730"/>
        <v>275</v>
      </c>
      <c r="J481" s="235">
        <f>ROUNDUP(I481*1.1,0)</f>
        <v>303</v>
      </c>
      <c r="K481" s="233">
        <f t="shared" si="731"/>
        <v>0.10181818181818182</v>
      </c>
      <c r="L481" s="234">
        <f t="shared" si="732"/>
        <v>303</v>
      </c>
      <c r="M481" s="235">
        <v>318.14999999999998</v>
      </c>
      <c r="N481" s="233">
        <f t="shared" si="733"/>
        <v>4.9999999999999926E-2</v>
      </c>
      <c r="O481" s="234">
        <f t="shared" si="734"/>
        <v>318.14999999999998</v>
      </c>
      <c r="P481" s="235">
        <f>ROUNDUP(O481*1.05,0)</f>
        <v>335</v>
      </c>
      <c r="Q481" s="233">
        <f t="shared" si="714"/>
        <v>5.2962439101053041E-2</v>
      </c>
      <c r="R481" s="235">
        <f>ROUNDUP(P481*1.3,1)</f>
        <v>435.5</v>
      </c>
      <c r="S481" s="236">
        <f t="shared" si="735"/>
        <v>479.1</v>
      </c>
      <c r="T481" s="233">
        <f t="shared" si="736"/>
        <v>0.10011481056257181</v>
      </c>
      <c r="U481" s="254" t="s">
        <v>98</v>
      </c>
      <c r="V481" s="254"/>
      <c r="W481" s="682" t="s">
        <v>11</v>
      </c>
      <c r="Z481" s="213"/>
      <c r="AA481" s="390" t="str">
        <f t="shared" si="737"/>
        <v>N/A</v>
      </c>
      <c r="AB481" s="391" t="s">
        <v>518</v>
      </c>
      <c r="AD481" s="227">
        <f t="shared" si="685"/>
        <v>435.5</v>
      </c>
      <c r="AE481" s="228">
        <f t="shared" si="686"/>
        <v>479.1</v>
      </c>
      <c r="AF481" s="229">
        <f t="shared" si="687"/>
        <v>0.10011481056257181</v>
      </c>
      <c r="AG481" s="254" t="s">
        <v>98</v>
      </c>
      <c r="AH481" s="254"/>
      <c r="AI481" s="682" t="s">
        <v>11</v>
      </c>
    </row>
    <row r="482" spans="1:35" x14ac:dyDescent="0.25">
      <c r="A482" s="289" t="s">
        <v>577</v>
      </c>
      <c r="B482" s="299"/>
      <c r="C482" s="291">
        <v>258</v>
      </c>
      <c r="D482" s="232">
        <v>304</v>
      </c>
      <c r="E482" s="233">
        <f t="shared" si="727"/>
        <v>0.17829457364341086</v>
      </c>
      <c r="F482" s="234">
        <f t="shared" si="728"/>
        <v>304</v>
      </c>
      <c r="G482" s="235">
        <f>ROUNDUP(G473*1.5,0)</f>
        <v>327</v>
      </c>
      <c r="H482" s="233">
        <f t="shared" si="729"/>
        <v>7.5657894736842105E-2</v>
      </c>
      <c r="I482" s="234">
        <f t="shared" si="730"/>
        <v>327</v>
      </c>
      <c r="J482" s="235">
        <f>ROUNDUP(I482*1.1,0)</f>
        <v>360</v>
      </c>
      <c r="K482" s="233">
        <f t="shared" si="731"/>
        <v>0.10091743119266056</v>
      </c>
      <c r="L482" s="234">
        <f t="shared" si="732"/>
        <v>360</v>
      </c>
      <c r="M482" s="235">
        <v>378</v>
      </c>
      <c r="N482" s="233">
        <f t="shared" si="733"/>
        <v>0.05</v>
      </c>
      <c r="O482" s="234">
        <f t="shared" si="734"/>
        <v>378</v>
      </c>
      <c r="P482" s="235">
        <f>ROUNDUP(O482*1.05,0)</f>
        <v>397</v>
      </c>
      <c r="Q482" s="233">
        <f t="shared" si="714"/>
        <v>5.0264550264550262E-2</v>
      </c>
      <c r="R482" s="235">
        <f>ROUNDUP(P482*1.3,1)</f>
        <v>516.1</v>
      </c>
      <c r="S482" s="236">
        <f t="shared" si="735"/>
        <v>567.80000000000007</v>
      </c>
      <c r="T482" s="233">
        <f t="shared" si="736"/>
        <v>0.1001743848091456</v>
      </c>
      <c r="U482" s="254" t="s">
        <v>98</v>
      </c>
      <c r="V482" s="254"/>
      <c r="W482" s="682" t="s">
        <v>11</v>
      </c>
      <c r="Z482" s="213"/>
      <c r="AA482" s="390" t="str">
        <f t="shared" si="737"/>
        <v>N/A</v>
      </c>
      <c r="AB482" s="391" t="s">
        <v>518</v>
      </c>
      <c r="AD482" s="227">
        <f t="shared" si="685"/>
        <v>516.1</v>
      </c>
      <c r="AE482" s="228">
        <f t="shared" si="686"/>
        <v>567.80000000000007</v>
      </c>
      <c r="AF482" s="229">
        <f t="shared" si="687"/>
        <v>0.1001743848091456</v>
      </c>
      <c r="AG482" s="254" t="s">
        <v>98</v>
      </c>
      <c r="AH482" s="254"/>
      <c r="AI482" s="682" t="s">
        <v>11</v>
      </c>
    </row>
    <row r="483" spans="1:35" x14ac:dyDescent="0.25">
      <c r="A483" s="289" t="s">
        <v>522</v>
      </c>
      <c r="B483" s="299"/>
      <c r="C483" s="291" t="s">
        <v>523</v>
      </c>
      <c r="D483" s="291" t="s">
        <v>523</v>
      </c>
      <c r="E483" s="300"/>
      <c r="F483" s="552" t="s">
        <v>523</v>
      </c>
      <c r="G483" s="552" t="s">
        <v>523</v>
      </c>
      <c r="H483" s="300"/>
      <c r="I483" s="552" t="s">
        <v>523</v>
      </c>
      <c r="J483" s="552" t="s">
        <v>523</v>
      </c>
      <c r="K483" s="300"/>
      <c r="L483" s="552" t="s">
        <v>523</v>
      </c>
      <c r="M483" s="552" t="s">
        <v>523</v>
      </c>
      <c r="N483" s="300"/>
      <c r="O483" s="552" t="s">
        <v>523</v>
      </c>
      <c r="P483" s="552" t="s">
        <v>523</v>
      </c>
      <c r="Q483" s="233"/>
      <c r="R483" s="552"/>
      <c r="S483" s="428"/>
      <c r="T483" s="300"/>
      <c r="U483" s="254"/>
      <c r="V483" s="254"/>
      <c r="W483" s="682" t="s">
        <v>11</v>
      </c>
      <c r="Z483" s="213"/>
      <c r="AA483" s="390"/>
      <c r="AB483" s="391"/>
      <c r="AD483" s="227"/>
      <c r="AE483" s="228"/>
      <c r="AF483" s="229"/>
      <c r="AG483" s="254"/>
      <c r="AH483" s="254"/>
      <c r="AI483" s="682" t="s">
        <v>11</v>
      </c>
    </row>
    <row r="484" spans="1:35" x14ac:dyDescent="0.25">
      <c r="A484" s="289" t="s">
        <v>524</v>
      </c>
      <c r="B484" s="299"/>
      <c r="C484" s="291" t="s">
        <v>523</v>
      </c>
      <c r="D484" s="291" t="s">
        <v>523</v>
      </c>
      <c r="E484" s="300"/>
      <c r="F484" s="552" t="s">
        <v>523</v>
      </c>
      <c r="G484" s="552" t="s">
        <v>523</v>
      </c>
      <c r="H484" s="300"/>
      <c r="I484" s="552" t="s">
        <v>523</v>
      </c>
      <c r="J484" s="552" t="s">
        <v>523</v>
      </c>
      <c r="K484" s="300"/>
      <c r="L484" s="552" t="s">
        <v>523</v>
      </c>
      <c r="M484" s="552" t="s">
        <v>523</v>
      </c>
      <c r="N484" s="300"/>
      <c r="O484" s="552" t="s">
        <v>523</v>
      </c>
      <c r="P484" s="552" t="s">
        <v>523</v>
      </c>
      <c r="Q484" s="233"/>
      <c r="R484" s="552"/>
      <c r="S484" s="428"/>
      <c r="T484" s="300"/>
      <c r="U484" s="254"/>
      <c r="V484" s="254"/>
      <c r="W484" s="682" t="s">
        <v>11</v>
      </c>
      <c r="Z484" s="213"/>
      <c r="AA484" s="390"/>
      <c r="AB484" s="391"/>
      <c r="AD484" s="227"/>
      <c r="AE484" s="228"/>
      <c r="AF484" s="229"/>
      <c r="AG484" s="254"/>
      <c r="AH484" s="254"/>
      <c r="AI484" s="682" t="s">
        <v>11</v>
      </c>
    </row>
    <row r="485" spans="1:35" x14ac:dyDescent="0.25">
      <c r="A485" s="289" t="s">
        <v>578</v>
      </c>
      <c r="B485" s="290"/>
      <c r="C485" s="291">
        <v>137</v>
      </c>
      <c r="D485" s="232">
        <v>141</v>
      </c>
      <c r="E485" s="233">
        <f>+(D485-C485)/C485</f>
        <v>2.9197080291970802E-2</v>
      </c>
      <c r="F485" s="234">
        <f t="shared" ref="F485" si="738">D485</f>
        <v>141</v>
      </c>
      <c r="G485" s="235">
        <f>ROUNDUP(F485*1.03,0)</f>
        <v>146</v>
      </c>
      <c r="H485" s="233">
        <f t="shared" ref="H485" si="739">+(G485-F485)/F485</f>
        <v>3.5460992907801421E-2</v>
      </c>
      <c r="I485" s="234">
        <f t="shared" ref="I485" si="740">G485</f>
        <v>146</v>
      </c>
      <c r="J485" s="235">
        <f>ROUNDUP(I485*1.03,0)</f>
        <v>151</v>
      </c>
      <c r="K485" s="233">
        <f t="shared" ref="K485" si="741">+(J485-I485)/I485</f>
        <v>3.4246575342465752E-2</v>
      </c>
      <c r="L485" s="234">
        <f t="shared" ref="L485" si="742">J485</f>
        <v>151</v>
      </c>
      <c r="M485" s="235">
        <f>ROUNDUP(L485*1.03,0)</f>
        <v>156</v>
      </c>
      <c r="N485" s="233">
        <f t="shared" ref="N485" si="743">+(M485-L485)/L485</f>
        <v>3.3112582781456956E-2</v>
      </c>
      <c r="O485" s="234">
        <f t="shared" ref="O485" si="744">M485</f>
        <v>156</v>
      </c>
      <c r="P485" s="235">
        <f>ROUNDUP(O485*1.05,0)</f>
        <v>164</v>
      </c>
      <c r="Q485" s="233">
        <f t="shared" si="714"/>
        <v>5.128205128205128E-2</v>
      </c>
      <c r="R485" s="235">
        <f>ROUNDUP(P485*1.3,1)</f>
        <v>213.2</v>
      </c>
      <c r="S485" s="236">
        <f t="shared" ref="S485" si="745">ROUNDUP(R485*1.1,1)</f>
        <v>234.6</v>
      </c>
      <c r="T485" s="233">
        <f t="shared" ref="T485" si="746">+(S485-R485)/R485</f>
        <v>0.10037523452157601</v>
      </c>
      <c r="U485" s="254" t="s">
        <v>98</v>
      </c>
      <c r="V485" s="254" t="s">
        <v>574</v>
      </c>
      <c r="W485" s="682" t="s">
        <v>11</v>
      </c>
      <c r="Z485" s="213"/>
      <c r="AA485" s="390" t="str">
        <f t="shared" si="737"/>
        <v>N/A</v>
      </c>
      <c r="AB485" s="391" t="s">
        <v>518</v>
      </c>
      <c r="AD485" s="227">
        <f t="shared" si="685"/>
        <v>213.2</v>
      </c>
      <c r="AE485" s="228">
        <f t="shared" si="686"/>
        <v>234.6</v>
      </c>
      <c r="AF485" s="229">
        <f t="shared" si="687"/>
        <v>0.10037523452157601</v>
      </c>
      <c r="AG485" s="254" t="s">
        <v>98</v>
      </c>
      <c r="AH485" s="254" t="s">
        <v>574</v>
      </c>
      <c r="AI485" s="682" t="s">
        <v>11</v>
      </c>
    </row>
    <row r="486" spans="1:35" x14ac:dyDescent="0.25">
      <c r="A486" s="293"/>
      <c r="B486" s="294"/>
      <c r="C486" s="291"/>
      <c r="D486" s="505"/>
      <c r="E486" s="506"/>
      <c r="F486" s="552"/>
      <c r="G486" s="292"/>
      <c r="H486" s="506"/>
      <c r="I486" s="552"/>
      <c r="J486" s="292"/>
      <c r="K486" s="506"/>
      <c r="L486" s="552"/>
      <c r="M486" s="292"/>
      <c r="N486" s="506"/>
      <c r="O486" s="552"/>
      <c r="P486" s="292"/>
      <c r="Q486" s="233"/>
      <c r="R486" s="292"/>
      <c r="S486" s="507"/>
      <c r="T486" s="506"/>
      <c r="U486" s="254"/>
      <c r="V486" s="254"/>
      <c r="W486" s="307"/>
      <c r="Z486" s="213"/>
      <c r="AA486" s="390"/>
      <c r="AB486" s="391"/>
      <c r="AD486" s="227"/>
      <c r="AE486" s="228"/>
      <c r="AF486" s="229"/>
      <c r="AG486" s="254"/>
      <c r="AH486" s="254"/>
      <c r="AI486" s="307"/>
    </row>
    <row r="487" spans="1:35" ht="15" x14ac:dyDescent="0.25">
      <c r="A487" s="304" t="s">
        <v>579</v>
      </c>
      <c r="B487" s="305"/>
      <c r="C487" s="291"/>
      <c r="D487" s="505"/>
      <c r="E487" s="506"/>
      <c r="F487" s="552"/>
      <c r="G487" s="292"/>
      <c r="H487" s="506"/>
      <c r="I487" s="552"/>
      <c r="J487" s="292"/>
      <c r="K487" s="506"/>
      <c r="L487" s="552"/>
      <c r="M487" s="292"/>
      <c r="N487" s="506"/>
      <c r="O487" s="552"/>
      <c r="P487" s="292"/>
      <c r="Q487" s="233"/>
      <c r="R487" s="292"/>
      <c r="S487" s="507"/>
      <c r="T487" s="506"/>
      <c r="U487" s="254"/>
      <c r="V487" s="254"/>
      <c r="W487" s="307"/>
      <c r="Z487" s="213"/>
      <c r="AA487" s="390"/>
      <c r="AB487" s="391"/>
      <c r="AD487" s="227"/>
      <c r="AE487" s="228"/>
      <c r="AF487" s="229"/>
      <c r="AG487" s="254"/>
      <c r="AH487" s="254"/>
      <c r="AI487" s="307"/>
    </row>
    <row r="488" spans="1:35" x14ac:dyDescent="0.25">
      <c r="A488" s="289" t="s">
        <v>580</v>
      </c>
      <c r="B488" s="299"/>
      <c r="C488" s="291">
        <v>592</v>
      </c>
      <c r="D488" s="232">
        <v>672</v>
      </c>
      <c r="E488" s="233">
        <f t="shared" ref="E488:E491" si="747">+(D488-C488)/C488</f>
        <v>0.13513513513513514</v>
      </c>
      <c r="F488" s="234">
        <f t="shared" ref="F488:F491" si="748">D488</f>
        <v>672</v>
      </c>
      <c r="G488" s="235">
        <v>752</v>
      </c>
      <c r="H488" s="233">
        <f t="shared" ref="H488:H491" si="749">+(G488-F488)/F488</f>
        <v>0.11904761904761904</v>
      </c>
      <c r="I488" s="234">
        <f t="shared" ref="I488:I491" si="750">G488</f>
        <v>752</v>
      </c>
      <c r="J488" s="235">
        <v>836</v>
      </c>
      <c r="K488" s="233">
        <f t="shared" ref="K488:K491" si="751">+(J488-I488)/I488</f>
        <v>0.11170212765957446</v>
      </c>
      <c r="L488" s="234">
        <f t="shared" ref="L488:L491" si="752">J488</f>
        <v>836</v>
      </c>
      <c r="M488" s="235">
        <v>877.8</v>
      </c>
      <c r="N488" s="233">
        <f t="shared" ref="N488:N491" si="753">+(M488-L488)/L488</f>
        <v>4.9999999999999947E-2</v>
      </c>
      <c r="O488" s="234">
        <f t="shared" ref="O488:O491" si="754">M488</f>
        <v>877.8</v>
      </c>
      <c r="P488" s="235">
        <f>ROUNDUP(O488*1.05,0)</f>
        <v>922</v>
      </c>
      <c r="Q488" s="233">
        <f t="shared" si="714"/>
        <v>5.0353155616313566E-2</v>
      </c>
      <c r="R488" s="235">
        <f>ROUNDUP(P488*1.3,1)</f>
        <v>1198.5999999999999</v>
      </c>
      <c r="S488" s="236">
        <f t="shared" ref="S488:S491" si="755">ROUNDUP(R488*1.1,1)</f>
        <v>1318.5</v>
      </c>
      <c r="T488" s="233">
        <f t="shared" ref="T488:T491" si="756">+(S488-R488)/R488</f>
        <v>0.10003337226764566</v>
      </c>
      <c r="U488" s="254" t="s">
        <v>98</v>
      </c>
      <c r="V488" s="254"/>
      <c r="W488" s="682" t="s">
        <v>11</v>
      </c>
      <c r="Z488" s="213"/>
      <c r="AA488" s="390" t="str">
        <f t="shared" ref="AA488:AA491" si="757">IF(Z488=0,"N/A",(Z488-R488)/R488)</f>
        <v>N/A</v>
      </c>
      <c r="AB488" s="391" t="s">
        <v>518</v>
      </c>
      <c r="AD488" s="227">
        <f t="shared" si="685"/>
        <v>1198.5999999999999</v>
      </c>
      <c r="AE488" s="228">
        <f t="shared" si="686"/>
        <v>1318.5</v>
      </c>
      <c r="AF488" s="229">
        <f t="shared" si="687"/>
        <v>0.10003337226764566</v>
      </c>
      <c r="AG488" s="254" t="s">
        <v>98</v>
      </c>
      <c r="AH488" s="254"/>
      <c r="AI488" s="682" t="s">
        <v>11</v>
      </c>
    </row>
    <row r="489" spans="1:35" x14ac:dyDescent="0.25">
      <c r="A489" s="289" t="s">
        <v>581</v>
      </c>
      <c r="B489" s="299"/>
      <c r="C489" s="291">
        <v>332</v>
      </c>
      <c r="D489" s="232">
        <v>397</v>
      </c>
      <c r="E489" s="233">
        <f t="shared" si="747"/>
        <v>0.19578313253012047</v>
      </c>
      <c r="F489" s="234">
        <f t="shared" si="748"/>
        <v>397</v>
      </c>
      <c r="G489" s="235">
        <v>462</v>
      </c>
      <c r="H489" s="233">
        <f t="shared" si="749"/>
        <v>0.16372795969773299</v>
      </c>
      <c r="I489" s="234">
        <f t="shared" si="750"/>
        <v>462</v>
      </c>
      <c r="J489" s="235">
        <v>527</v>
      </c>
      <c r="K489" s="233">
        <f t="shared" si="751"/>
        <v>0.1406926406926407</v>
      </c>
      <c r="L489" s="234">
        <f t="shared" si="752"/>
        <v>527</v>
      </c>
      <c r="M489" s="235">
        <v>553.35</v>
      </c>
      <c r="N489" s="233">
        <f t="shared" si="753"/>
        <v>5.0000000000000044E-2</v>
      </c>
      <c r="O489" s="234">
        <f t="shared" si="754"/>
        <v>553.35</v>
      </c>
      <c r="P489" s="235">
        <f>ROUNDUP(O489*1.05,0)</f>
        <v>582</v>
      </c>
      <c r="Q489" s="233">
        <f t="shared" si="714"/>
        <v>5.1775548929249078E-2</v>
      </c>
      <c r="R489" s="235">
        <f>ROUNDUP(P489*1.3,1)</f>
        <v>756.6</v>
      </c>
      <c r="S489" s="236">
        <f t="shared" si="755"/>
        <v>832.30000000000007</v>
      </c>
      <c r="T489" s="233">
        <f t="shared" si="756"/>
        <v>0.10005286809410527</v>
      </c>
      <c r="U489" s="254" t="s">
        <v>98</v>
      </c>
      <c r="V489" s="254"/>
      <c r="W489" s="682" t="s">
        <v>11</v>
      </c>
      <c r="Z489" s="213"/>
      <c r="AA489" s="390" t="str">
        <f t="shared" si="757"/>
        <v>N/A</v>
      </c>
      <c r="AB489" s="391" t="s">
        <v>518</v>
      </c>
      <c r="AD489" s="227">
        <f t="shared" si="685"/>
        <v>756.6</v>
      </c>
      <c r="AE489" s="228">
        <f t="shared" si="686"/>
        <v>832.30000000000007</v>
      </c>
      <c r="AF489" s="229">
        <f t="shared" si="687"/>
        <v>0.10005286809410527</v>
      </c>
      <c r="AG489" s="254" t="s">
        <v>98</v>
      </c>
      <c r="AH489" s="254"/>
      <c r="AI489" s="682" t="s">
        <v>11</v>
      </c>
    </row>
    <row r="490" spans="1:35" x14ac:dyDescent="0.25">
      <c r="A490" s="289" t="s">
        <v>582</v>
      </c>
      <c r="B490" s="299"/>
      <c r="C490" s="291">
        <v>867</v>
      </c>
      <c r="D490" s="232">
        <v>988</v>
      </c>
      <c r="E490" s="233">
        <f t="shared" si="747"/>
        <v>0.13956170703575549</v>
      </c>
      <c r="F490" s="234">
        <f t="shared" si="748"/>
        <v>988</v>
      </c>
      <c r="G490" s="235">
        <v>1105</v>
      </c>
      <c r="H490" s="233">
        <f t="shared" si="749"/>
        <v>0.11842105263157894</v>
      </c>
      <c r="I490" s="234">
        <f t="shared" si="750"/>
        <v>1105</v>
      </c>
      <c r="J490" s="235">
        <v>1229</v>
      </c>
      <c r="K490" s="233">
        <f t="shared" si="751"/>
        <v>0.11221719457013575</v>
      </c>
      <c r="L490" s="234">
        <f t="shared" si="752"/>
        <v>1229</v>
      </c>
      <c r="M490" s="235">
        <v>1290.45</v>
      </c>
      <c r="N490" s="233">
        <f t="shared" si="753"/>
        <v>5.0000000000000037E-2</v>
      </c>
      <c r="O490" s="234">
        <f t="shared" si="754"/>
        <v>1290.45</v>
      </c>
      <c r="P490" s="235">
        <f>ROUNDUP(O490*1.05,0)</f>
        <v>1355</v>
      </c>
      <c r="Q490" s="233">
        <f t="shared" si="714"/>
        <v>5.0021310395598401E-2</v>
      </c>
      <c r="R490" s="235">
        <f>ROUNDUP(P490*1.3,1)</f>
        <v>1761.5</v>
      </c>
      <c r="S490" s="236">
        <f t="shared" si="755"/>
        <v>1937.6999999999998</v>
      </c>
      <c r="T490" s="233">
        <f t="shared" si="756"/>
        <v>0.10002838489923351</v>
      </c>
      <c r="U490" s="254" t="s">
        <v>98</v>
      </c>
      <c r="V490" s="254"/>
      <c r="W490" s="682" t="s">
        <v>11</v>
      </c>
      <c r="Z490" s="213"/>
      <c r="AA490" s="390" t="str">
        <f t="shared" si="757"/>
        <v>N/A</v>
      </c>
      <c r="AB490" s="391" t="s">
        <v>518</v>
      </c>
      <c r="AD490" s="227">
        <f t="shared" si="685"/>
        <v>1761.5</v>
      </c>
      <c r="AE490" s="228">
        <f t="shared" si="686"/>
        <v>1937.6999999999998</v>
      </c>
      <c r="AF490" s="229">
        <f t="shared" si="687"/>
        <v>0.10002838489923351</v>
      </c>
      <c r="AG490" s="254" t="s">
        <v>98</v>
      </c>
      <c r="AH490" s="254"/>
      <c r="AI490" s="682" t="s">
        <v>11</v>
      </c>
    </row>
    <row r="491" spans="1:35" x14ac:dyDescent="0.25">
      <c r="A491" s="289" t="s">
        <v>583</v>
      </c>
      <c r="B491" s="299"/>
      <c r="C491" s="291">
        <v>488</v>
      </c>
      <c r="D491" s="232">
        <v>584</v>
      </c>
      <c r="E491" s="233">
        <f t="shared" si="747"/>
        <v>0.19672131147540983</v>
      </c>
      <c r="F491" s="234">
        <f t="shared" si="748"/>
        <v>584</v>
      </c>
      <c r="G491" s="235">
        <v>679</v>
      </c>
      <c r="H491" s="233">
        <f t="shared" si="749"/>
        <v>0.16267123287671234</v>
      </c>
      <c r="I491" s="234">
        <f t="shared" si="750"/>
        <v>679</v>
      </c>
      <c r="J491" s="235">
        <v>775</v>
      </c>
      <c r="K491" s="233">
        <f t="shared" si="751"/>
        <v>0.14138438880706922</v>
      </c>
      <c r="L491" s="234">
        <f t="shared" si="752"/>
        <v>775</v>
      </c>
      <c r="M491" s="235">
        <v>813.75</v>
      </c>
      <c r="N491" s="233">
        <f t="shared" si="753"/>
        <v>0.05</v>
      </c>
      <c r="O491" s="234">
        <f t="shared" si="754"/>
        <v>813.75</v>
      </c>
      <c r="P491" s="235">
        <f>ROUNDUP(O491*1.05,0)</f>
        <v>855</v>
      </c>
      <c r="Q491" s="233">
        <f t="shared" si="714"/>
        <v>5.0691244239631339E-2</v>
      </c>
      <c r="R491" s="235">
        <f>ROUNDUP(P491*1.3,1)</f>
        <v>1111.5</v>
      </c>
      <c r="S491" s="236">
        <f t="shared" si="755"/>
        <v>1222.6999999999998</v>
      </c>
      <c r="T491" s="233">
        <f t="shared" si="756"/>
        <v>0.10004498425551041</v>
      </c>
      <c r="U491" s="254" t="s">
        <v>98</v>
      </c>
      <c r="V491" s="254"/>
      <c r="W491" s="686" t="s">
        <v>11</v>
      </c>
      <c r="Z491" s="213"/>
      <c r="AA491" s="390" t="str">
        <f t="shared" si="757"/>
        <v>N/A</v>
      </c>
      <c r="AB491" s="391" t="s">
        <v>518</v>
      </c>
      <c r="AD491" s="227">
        <f t="shared" si="685"/>
        <v>1111.5</v>
      </c>
      <c r="AE491" s="228">
        <f t="shared" si="686"/>
        <v>1222.6999999999998</v>
      </c>
      <c r="AF491" s="229">
        <f t="shared" si="687"/>
        <v>0.10004498425551041</v>
      </c>
      <c r="AG491" s="254" t="s">
        <v>98</v>
      </c>
      <c r="AH491" s="254"/>
      <c r="AI491" s="686" t="s">
        <v>11</v>
      </c>
    </row>
    <row r="492" spans="1:35" x14ac:dyDescent="0.25">
      <c r="A492" s="293"/>
      <c r="B492" s="294"/>
      <c r="C492" s="291"/>
      <c r="D492" s="232"/>
      <c r="E492" s="300"/>
      <c r="F492" s="552"/>
      <c r="G492" s="235"/>
      <c r="H492" s="300"/>
      <c r="I492" s="552"/>
      <c r="J492" s="235"/>
      <c r="K492" s="300"/>
      <c r="L492" s="552"/>
      <c r="M492" s="235"/>
      <c r="N492" s="300"/>
      <c r="O492" s="552"/>
      <c r="P492" s="235"/>
      <c r="Q492" s="235"/>
      <c r="R492" s="235"/>
      <c r="S492" s="236"/>
      <c r="T492" s="300"/>
      <c r="U492" s="292"/>
      <c r="V492" s="292"/>
      <c r="W492" s="255"/>
      <c r="Z492" s="213"/>
      <c r="AA492" s="390"/>
      <c r="AB492" s="391"/>
      <c r="AD492" s="227"/>
      <c r="AE492" s="228"/>
      <c r="AF492" s="229"/>
      <c r="AG492" s="292"/>
      <c r="AH492" s="292"/>
      <c r="AI492" s="255"/>
    </row>
    <row r="493" spans="1:35" ht="28.5" x14ac:dyDescent="0.25">
      <c r="A493" s="293" t="s">
        <v>584</v>
      </c>
      <c r="B493" s="294"/>
      <c r="C493" s="291"/>
      <c r="D493" s="232" t="s">
        <v>585</v>
      </c>
      <c r="E493" s="300"/>
      <c r="F493" s="552"/>
      <c r="G493" s="235" t="s">
        <v>585</v>
      </c>
      <c r="H493" s="300"/>
      <c r="I493" s="552"/>
      <c r="J493" s="235" t="s">
        <v>585</v>
      </c>
      <c r="K493" s="300"/>
      <c r="L493" s="552"/>
      <c r="M493" s="235" t="s">
        <v>585</v>
      </c>
      <c r="N493" s="300"/>
      <c r="O493" s="552"/>
      <c r="P493" s="235" t="s">
        <v>585</v>
      </c>
      <c r="Q493" s="235"/>
      <c r="R493" s="235"/>
      <c r="S493" s="236"/>
      <c r="T493" s="300"/>
      <c r="U493" s="292"/>
      <c r="V493" s="292"/>
      <c r="W493" s="686" t="s">
        <v>11</v>
      </c>
      <c r="Z493" s="213"/>
      <c r="AA493" s="390"/>
      <c r="AB493" s="391"/>
      <c r="AD493" s="227"/>
      <c r="AE493" s="228"/>
      <c r="AF493" s="229"/>
      <c r="AG493" s="292"/>
      <c r="AH493" s="292"/>
      <c r="AI493" s="686" t="s">
        <v>11</v>
      </c>
    </row>
    <row r="494" spans="1:35" x14ac:dyDescent="0.25">
      <c r="A494" s="293" t="s">
        <v>586</v>
      </c>
      <c r="B494" s="294"/>
      <c r="C494" s="291"/>
      <c r="D494" s="232"/>
      <c r="E494" s="300"/>
      <c r="F494" s="291"/>
      <c r="G494" s="232"/>
      <c r="H494" s="300"/>
      <c r="I494" s="291"/>
      <c r="J494" s="232"/>
      <c r="K494" s="300"/>
      <c r="L494" s="291"/>
      <c r="M494" s="232"/>
      <c r="N494" s="300"/>
      <c r="O494" s="291"/>
      <c r="P494" s="232"/>
      <c r="Q494" s="232"/>
      <c r="R494" s="232"/>
      <c r="S494" s="687"/>
      <c r="T494" s="300"/>
      <c r="U494" s="292"/>
      <c r="V494" s="292"/>
      <c r="W494" s="255"/>
      <c r="Z494" s="213"/>
      <c r="AA494" s="390"/>
      <c r="AB494" s="391"/>
      <c r="AD494" s="227"/>
      <c r="AE494" s="228"/>
      <c r="AF494" s="229"/>
      <c r="AG494" s="292"/>
      <c r="AH494" s="292"/>
      <c r="AI494" s="255"/>
    </row>
    <row r="495" spans="1:35" x14ac:dyDescent="0.25">
      <c r="A495" s="293"/>
      <c r="B495" s="294"/>
      <c r="C495" s="291"/>
      <c r="D495" s="505"/>
      <c r="E495" s="506"/>
      <c r="F495" s="291"/>
      <c r="G495" s="505"/>
      <c r="H495" s="506"/>
      <c r="I495" s="291"/>
      <c r="J495" s="505"/>
      <c r="K495" s="506"/>
      <c r="L495" s="291"/>
      <c r="M495" s="505"/>
      <c r="N495" s="506"/>
      <c r="O495" s="291"/>
      <c r="P495" s="505"/>
      <c r="Q495" s="505"/>
      <c r="R495" s="505"/>
      <c r="S495" s="565"/>
      <c r="T495" s="506"/>
      <c r="U495" s="292"/>
      <c r="V495" s="292"/>
      <c r="W495" s="307"/>
      <c r="Z495" s="213"/>
      <c r="AA495" s="390"/>
      <c r="AB495" s="391"/>
      <c r="AD495" s="227"/>
      <c r="AE495" s="228"/>
      <c r="AF495" s="229"/>
      <c r="AG495" s="292"/>
      <c r="AH495" s="292"/>
      <c r="AI495" s="307"/>
    </row>
    <row r="496" spans="1:35" ht="15" x14ac:dyDescent="0.25">
      <c r="A496" s="304" t="s">
        <v>587</v>
      </c>
      <c r="B496" s="305"/>
      <c r="C496" s="291"/>
      <c r="D496" s="505"/>
      <c r="E496" s="506"/>
      <c r="F496" s="291"/>
      <c r="G496" s="505"/>
      <c r="H496" s="506"/>
      <c r="I496" s="291"/>
      <c r="J496" s="505"/>
      <c r="K496" s="506"/>
      <c r="L496" s="291"/>
      <c r="M496" s="505"/>
      <c r="N496" s="506"/>
      <c r="O496" s="291"/>
      <c r="P496" s="505"/>
      <c r="Q496" s="505"/>
      <c r="R496" s="505"/>
      <c r="S496" s="565"/>
      <c r="T496" s="506"/>
      <c r="U496" s="292"/>
      <c r="V496" s="292"/>
      <c r="W496" s="307"/>
      <c r="Z496" s="213"/>
      <c r="AA496" s="390"/>
      <c r="AB496" s="391"/>
      <c r="AD496" s="227"/>
      <c r="AE496" s="228"/>
      <c r="AF496" s="229"/>
      <c r="AG496" s="292"/>
      <c r="AH496" s="292"/>
      <c r="AI496" s="307"/>
    </row>
    <row r="497" spans="1:35" x14ac:dyDescent="0.25">
      <c r="A497" s="289" t="s">
        <v>588</v>
      </c>
      <c r="B497" s="299"/>
      <c r="C497" s="291">
        <v>30</v>
      </c>
      <c r="D497" s="232">
        <v>33</v>
      </c>
      <c r="E497" s="233">
        <f t="shared" ref="E497:E498" si="758">+(D497-C497)/C497</f>
        <v>0.1</v>
      </c>
      <c r="F497" s="234">
        <f t="shared" ref="F497:F498" si="759">D497</f>
        <v>33</v>
      </c>
      <c r="G497" s="235">
        <f t="shared" ref="G497:G498" si="760">ROUNDUP(F497*1.03,1)</f>
        <v>34</v>
      </c>
      <c r="H497" s="233">
        <f t="shared" ref="H497:H498" si="761">+(G497-F497)/F497</f>
        <v>3.0303030303030304E-2</v>
      </c>
      <c r="I497" s="234">
        <f t="shared" ref="I497:I498" si="762">G497</f>
        <v>34</v>
      </c>
      <c r="J497" s="235">
        <f t="shared" ref="J497:J498" si="763">ROUNDUP(I497*1.03,1)</f>
        <v>35.1</v>
      </c>
      <c r="K497" s="233">
        <f t="shared" ref="K497:K498" si="764">+(J497-I497)/I497</f>
        <v>3.2352941176470633E-2</v>
      </c>
      <c r="L497" s="234">
        <f t="shared" ref="L497:L498" si="765">J497</f>
        <v>35.1</v>
      </c>
      <c r="M497" s="235">
        <f t="shared" ref="M497:M498" si="766">ROUNDUP(L497*1.03,1)</f>
        <v>36.200000000000003</v>
      </c>
      <c r="N497" s="233">
        <f t="shared" ref="N497:N498" si="767">+(M497-L497)/L497</f>
        <v>3.1339031339031376E-2</v>
      </c>
      <c r="O497" s="234">
        <f t="shared" ref="O497:O498" si="768">M497</f>
        <v>36.200000000000003</v>
      </c>
      <c r="P497" s="235">
        <f>ROUNDUP(O497*1.03,1)</f>
        <v>37.300000000000004</v>
      </c>
      <c r="Q497" s="233">
        <f t="shared" ref="Q497:Q526" si="769">+(P497-O497)/O497</f>
        <v>3.038674033149175E-2</v>
      </c>
      <c r="R497" s="235">
        <f>ROUNDUP(P497*1.3,1)</f>
        <v>48.5</v>
      </c>
      <c r="S497" s="236">
        <f t="shared" ref="S497:S498" si="770">ROUNDUP(R497*1.1,1)</f>
        <v>53.4</v>
      </c>
      <c r="T497" s="233">
        <f t="shared" ref="T497:T498" si="771">+(S497-R497)/R497</f>
        <v>0.10103092783505152</v>
      </c>
      <c r="U497" s="254" t="s">
        <v>98</v>
      </c>
      <c r="V497" s="254"/>
      <c r="W497" s="682" t="s">
        <v>11</v>
      </c>
      <c r="Z497" s="213"/>
      <c r="AA497" s="390" t="str">
        <f>IF(Z497=0,"N/A",(Z497-R497)/R497)</f>
        <v>N/A</v>
      </c>
      <c r="AB497" s="391" t="s">
        <v>518</v>
      </c>
      <c r="AD497" s="227">
        <f t="shared" si="685"/>
        <v>48.5</v>
      </c>
      <c r="AE497" s="228">
        <f t="shared" si="686"/>
        <v>53.4</v>
      </c>
      <c r="AF497" s="229">
        <f t="shared" si="687"/>
        <v>0.10103092783505152</v>
      </c>
      <c r="AG497" s="254" t="s">
        <v>98</v>
      </c>
      <c r="AH497" s="254"/>
      <c r="AI497" s="682" t="s">
        <v>11</v>
      </c>
    </row>
    <row r="498" spans="1:35" x14ac:dyDescent="0.25">
      <c r="A498" s="289" t="s">
        <v>589</v>
      </c>
      <c r="B498" s="299"/>
      <c r="C498" s="291">
        <v>30</v>
      </c>
      <c r="D498" s="232">
        <v>33</v>
      </c>
      <c r="E498" s="233">
        <f t="shared" si="758"/>
        <v>0.1</v>
      </c>
      <c r="F498" s="234">
        <f t="shared" si="759"/>
        <v>33</v>
      </c>
      <c r="G498" s="235">
        <f t="shared" si="760"/>
        <v>34</v>
      </c>
      <c r="H498" s="233">
        <f t="shared" si="761"/>
        <v>3.0303030303030304E-2</v>
      </c>
      <c r="I498" s="234">
        <f t="shared" si="762"/>
        <v>34</v>
      </c>
      <c r="J498" s="235">
        <f t="shared" si="763"/>
        <v>35.1</v>
      </c>
      <c r="K498" s="233">
        <f t="shared" si="764"/>
        <v>3.2352941176470633E-2</v>
      </c>
      <c r="L498" s="234">
        <f t="shared" si="765"/>
        <v>35.1</v>
      </c>
      <c r="M498" s="235">
        <f t="shared" si="766"/>
        <v>36.200000000000003</v>
      </c>
      <c r="N498" s="233">
        <f t="shared" si="767"/>
        <v>3.1339031339031376E-2</v>
      </c>
      <c r="O498" s="234">
        <f t="shared" si="768"/>
        <v>36.200000000000003</v>
      </c>
      <c r="P498" s="235">
        <f>ROUNDUP(O498*1.03,1)</f>
        <v>37.300000000000004</v>
      </c>
      <c r="Q498" s="233">
        <f t="shared" si="769"/>
        <v>3.038674033149175E-2</v>
      </c>
      <c r="R498" s="235">
        <f>ROUNDUP(P498*1.3,1)</f>
        <v>48.5</v>
      </c>
      <c r="S498" s="236">
        <f t="shared" si="770"/>
        <v>53.4</v>
      </c>
      <c r="T498" s="233">
        <f t="shared" si="771"/>
        <v>0.10103092783505152</v>
      </c>
      <c r="U498" s="254" t="s">
        <v>98</v>
      </c>
      <c r="V498" s="254"/>
      <c r="W498" s="682" t="s">
        <v>11</v>
      </c>
      <c r="Z498" s="213"/>
      <c r="AA498" s="390" t="str">
        <f>IF(Z498=0,"N/A",(Z498-R498)/R498)</f>
        <v>N/A</v>
      </c>
      <c r="AB498" s="391" t="s">
        <v>518</v>
      </c>
      <c r="AD498" s="227">
        <f t="shared" si="685"/>
        <v>48.5</v>
      </c>
      <c r="AE498" s="228">
        <f t="shared" si="686"/>
        <v>53.4</v>
      </c>
      <c r="AF498" s="229">
        <f t="shared" si="687"/>
        <v>0.10103092783505152</v>
      </c>
      <c r="AG498" s="254" t="s">
        <v>98</v>
      </c>
      <c r="AH498" s="254"/>
      <c r="AI498" s="682" t="s">
        <v>11</v>
      </c>
    </row>
    <row r="499" spans="1:35" x14ac:dyDescent="0.25">
      <c r="A499" s="293"/>
      <c r="B499" s="294"/>
      <c r="C499" s="291"/>
      <c r="D499" s="505"/>
      <c r="E499" s="506"/>
      <c r="F499" s="552"/>
      <c r="G499" s="292"/>
      <c r="H499" s="506"/>
      <c r="I499" s="552"/>
      <c r="J499" s="292"/>
      <c r="K499" s="506"/>
      <c r="L499" s="552"/>
      <c r="M499" s="292"/>
      <c r="N499" s="506"/>
      <c r="O499" s="552"/>
      <c r="P499" s="292"/>
      <c r="Q499" s="233"/>
      <c r="R499" s="292"/>
      <c r="S499" s="507"/>
      <c r="T499" s="506"/>
      <c r="U499" s="292"/>
      <c r="V499" s="292"/>
      <c r="W499" s="307"/>
      <c r="Z499" s="213"/>
      <c r="AA499" s="390"/>
      <c r="AB499" s="391"/>
      <c r="AD499" s="227"/>
      <c r="AE499" s="228"/>
      <c r="AF499" s="229"/>
      <c r="AG499" s="292"/>
      <c r="AH499" s="292"/>
      <c r="AI499" s="307"/>
    </row>
    <row r="500" spans="1:35" ht="15" x14ac:dyDescent="0.25">
      <c r="A500" s="304" t="s">
        <v>590</v>
      </c>
      <c r="B500" s="305"/>
      <c r="C500" s="291"/>
      <c r="D500" s="505"/>
      <c r="E500" s="506"/>
      <c r="F500" s="552"/>
      <c r="G500" s="292"/>
      <c r="H500" s="506"/>
      <c r="I500" s="552"/>
      <c r="J500" s="292"/>
      <c r="K500" s="506"/>
      <c r="L500" s="552"/>
      <c r="M500" s="292"/>
      <c r="N500" s="506"/>
      <c r="O500" s="552"/>
      <c r="P500" s="292"/>
      <c r="Q500" s="233"/>
      <c r="R500" s="292"/>
      <c r="S500" s="507"/>
      <c r="T500" s="506"/>
      <c r="U500" s="292"/>
      <c r="V500" s="292"/>
      <c r="W500" s="307"/>
      <c r="Z500" s="213"/>
      <c r="AA500" s="390"/>
      <c r="AB500" s="391"/>
      <c r="AD500" s="227"/>
      <c r="AE500" s="228"/>
      <c r="AF500" s="229"/>
      <c r="AG500" s="292"/>
      <c r="AH500" s="292"/>
      <c r="AI500" s="307"/>
    </row>
    <row r="501" spans="1:35" x14ac:dyDescent="0.25">
      <c r="A501" s="289" t="s">
        <v>591</v>
      </c>
      <c r="B501" s="299"/>
      <c r="C501" s="291">
        <v>179</v>
      </c>
      <c r="D501" s="232">
        <v>184</v>
      </c>
      <c r="E501" s="233">
        <f t="shared" ref="E501:E504" si="772">+(D501-C501)/C501</f>
        <v>2.7932960893854747E-2</v>
      </c>
      <c r="F501" s="234">
        <f t="shared" ref="F501:F504" si="773">D501</f>
        <v>184</v>
      </c>
      <c r="G501" s="235">
        <f>ROUNDUP(F501*1.03,0)</f>
        <v>190</v>
      </c>
      <c r="H501" s="233">
        <f t="shared" ref="H501:H504" si="774">+(G501-F501)/F501</f>
        <v>3.2608695652173912E-2</v>
      </c>
      <c r="I501" s="234">
        <f t="shared" ref="I501:I504" si="775">G501</f>
        <v>190</v>
      </c>
      <c r="J501" s="235">
        <f>ROUNDUP(I501*1.03,0)</f>
        <v>196</v>
      </c>
      <c r="K501" s="233">
        <f t="shared" ref="K501:K504" si="776">+(J501-I501)/I501</f>
        <v>3.1578947368421054E-2</v>
      </c>
      <c r="L501" s="234">
        <f t="shared" ref="L501:L504" si="777">J501</f>
        <v>196</v>
      </c>
      <c r="M501" s="235">
        <f>ROUNDUP(L501*1.03,0)</f>
        <v>202</v>
      </c>
      <c r="N501" s="233">
        <f t="shared" ref="N501:N504" si="778">+(M501-L501)/L501</f>
        <v>3.0612244897959183E-2</v>
      </c>
      <c r="O501" s="234">
        <f t="shared" ref="O501:O504" si="779">M501</f>
        <v>202</v>
      </c>
      <c r="P501" s="235">
        <f>ROUNDUP(O501*1.03,0)</f>
        <v>209</v>
      </c>
      <c r="Q501" s="233">
        <f t="shared" si="769"/>
        <v>3.4653465346534656E-2</v>
      </c>
      <c r="R501" s="235">
        <f>ROUNDUP(P501*1.3,1)</f>
        <v>271.7</v>
      </c>
      <c r="S501" s="236">
        <f t="shared" ref="S501:S504" si="780">ROUNDUP(R501*1.1,1)</f>
        <v>298.90000000000003</v>
      </c>
      <c r="T501" s="233">
        <f t="shared" ref="T501:T504" si="781">+(S501-R501)/R501</f>
        <v>0.10011041589988975</v>
      </c>
      <c r="U501" s="292" t="s">
        <v>82</v>
      </c>
      <c r="V501" s="292"/>
      <c r="W501" s="682" t="s">
        <v>11</v>
      </c>
      <c r="Z501" s="213"/>
      <c r="AA501" s="390" t="str">
        <f>IF(Z501=0,"N/A",(Z501-R501)/R501)</f>
        <v>N/A</v>
      </c>
      <c r="AB501" s="391" t="s">
        <v>518</v>
      </c>
      <c r="AD501" s="227">
        <f t="shared" si="685"/>
        <v>271.7</v>
      </c>
      <c r="AE501" s="228">
        <f t="shared" si="686"/>
        <v>298.90000000000003</v>
      </c>
      <c r="AF501" s="229">
        <f t="shared" si="687"/>
        <v>0.10011041589988975</v>
      </c>
      <c r="AG501" s="292" t="s">
        <v>82</v>
      </c>
      <c r="AH501" s="292"/>
      <c r="AI501" s="682" t="s">
        <v>11</v>
      </c>
    </row>
    <row r="502" spans="1:35" x14ac:dyDescent="0.25">
      <c r="A502" s="289" t="s">
        <v>592</v>
      </c>
      <c r="B502" s="299"/>
      <c r="C502" s="291">
        <v>317</v>
      </c>
      <c r="D502" s="232">
        <v>326</v>
      </c>
      <c r="E502" s="233">
        <f t="shared" si="772"/>
        <v>2.8391167192429023E-2</v>
      </c>
      <c r="F502" s="234">
        <f t="shared" si="773"/>
        <v>326</v>
      </c>
      <c r="G502" s="235">
        <f t="shared" ref="G502:G504" si="782">ROUNDUP(F502*1.03,0)</f>
        <v>336</v>
      </c>
      <c r="H502" s="233">
        <f t="shared" si="774"/>
        <v>3.0674846625766871E-2</v>
      </c>
      <c r="I502" s="234">
        <f t="shared" si="775"/>
        <v>336</v>
      </c>
      <c r="J502" s="235">
        <f t="shared" ref="J502:J504" si="783">ROUNDUP(I502*1.03,0)</f>
        <v>347</v>
      </c>
      <c r="K502" s="233">
        <f t="shared" si="776"/>
        <v>3.273809523809524E-2</v>
      </c>
      <c r="L502" s="234">
        <f t="shared" si="777"/>
        <v>347</v>
      </c>
      <c r="M502" s="235">
        <f t="shared" ref="M502:M504" si="784">ROUNDUP(L502*1.03,0)</f>
        <v>358</v>
      </c>
      <c r="N502" s="233">
        <f t="shared" si="778"/>
        <v>3.1700288184438041E-2</v>
      </c>
      <c r="O502" s="234">
        <f t="shared" si="779"/>
        <v>358</v>
      </c>
      <c r="P502" s="235">
        <f>ROUNDUP(O502*1.03,0)</f>
        <v>369</v>
      </c>
      <c r="Q502" s="233">
        <f t="shared" si="769"/>
        <v>3.0726256983240222E-2</v>
      </c>
      <c r="R502" s="235">
        <f>ROUNDUP(P502*1.3,1)</f>
        <v>479.7</v>
      </c>
      <c r="S502" s="236">
        <f t="shared" si="780"/>
        <v>527.70000000000005</v>
      </c>
      <c r="T502" s="233">
        <f t="shared" si="781"/>
        <v>0.10006253908692946</v>
      </c>
      <c r="U502" s="292" t="s">
        <v>82</v>
      </c>
      <c r="V502" s="292"/>
      <c r="W502" s="682" t="s">
        <v>11</v>
      </c>
      <c r="Z502" s="213"/>
      <c r="AA502" s="390" t="str">
        <f>IF(Z502=0,"N/A",(Z502-R502)/R502)</f>
        <v>N/A</v>
      </c>
      <c r="AB502" s="391" t="s">
        <v>518</v>
      </c>
      <c r="AD502" s="227">
        <f t="shared" si="685"/>
        <v>479.7</v>
      </c>
      <c r="AE502" s="228">
        <f t="shared" si="686"/>
        <v>527.70000000000005</v>
      </c>
      <c r="AF502" s="229">
        <f t="shared" si="687"/>
        <v>0.10006253908692946</v>
      </c>
      <c r="AG502" s="292" t="s">
        <v>82</v>
      </c>
      <c r="AH502" s="292"/>
      <c r="AI502" s="682" t="s">
        <v>11</v>
      </c>
    </row>
    <row r="503" spans="1:35" x14ac:dyDescent="0.25">
      <c r="A503" s="289" t="s">
        <v>593</v>
      </c>
      <c r="B503" s="299"/>
      <c r="C503" s="291">
        <v>228</v>
      </c>
      <c r="D503" s="232">
        <v>235</v>
      </c>
      <c r="E503" s="233">
        <f t="shared" si="772"/>
        <v>3.0701754385964911E-2</v>
      </c>
      <c r="F503" s="234">
        <f t="shared" si="773"/>
        <v>235</v>
      </c>
      <c r="G503" s="235">
        <f t="shared" si="782"/>
        <v>243</v>
      </c>
      <c r="H503" s="233">
        <f t="shared" si="774"/>
        <v>3.4042553191489362E-2</v>
      </c>
      <c r="I503" s="234">
        <f t="shared" si="775"/>
        <v>243</v>
      </c>
      <c r="J503" s="235">
        <f t="shared" si="783"/>
        <v>251</v>
      </c>
      <c r="K503" s="233">
        <f t="shared" si="776"/>
        <v>3.292181069958848E-2</v>
      </c>
      <c r="L503" s="234">
        <f t="shared" si="777"/>
        <v>251</v>
      </c>
      <c r="M503" s="235">
        <f t="shared" si="784"/>
        <v>259</v>
      </c>
      <c r="N503" s="233">
        <f t="shared" si="778"/>
        <v>3.1872509960159362E-2</v>
      </c>
      <c r="O503" s="234">
        <f t="shared" si="779"/>
        <v>259</v>
      </c>
      <c r="P503" s="235">
        <f>ROUNDUP(O503*1.03,0)</f>
        <v>267</v>
      </c>
      <c r="Q503" s="233">
        <f t="shared" si="769"/>
        <v>3.0888030888030889E-2</v>
      </c>
      <c r="R503" s="235">
        <f>ROUNDUP(P503*1.3,1)</f>
        <v>347.1</v>
      </c>
      <c r="S503" s="236">
        <f t="shared" si="780"/>
        <v>381.90000000000003</v>
      </c>
      <c r="T503" s="233">
        <f t="shared" si="781"/>
        <v>0.10025929127052725</v>
      </c>
      <c r="U503" s="292" t="s">
        <v>82</v>
      </c>
      <c r="V503" s="292"/>
      <c r="W503" s="682" t="s">
        <v>11</v>
      </c>
      <c r="Z503" s="213"/>
      <c r="AA503" s="390" t="str">
        <f>IF(Z503=0,"N/A",(Z503-R503)/R503)</f>
        <v>N/A</v>
      </c>
      <c r="AB503" s="391" t="s">
        <v>518</v>
      </c>
      <c r="AD503" s="227">
        <f t="shared" si="685"/>
        <v>347.1</v>
      </c>
      <c r="AE503" s="228">
        <f t="shared" si="686"/>
        <v>381.90000000000003</v>
      </c>
      <c r="AF503" s="229">
        <f t="shared" si="687"/>
        <v>0.10025929127052725</v>
      </c>
      <c r="AG503" s="292" t="s">
        <v>82</v>
      </c>
      <c r="AH503" s="292"/>
      <c r="AI503" s="682" t="s">
        <v>11</v>
      </c>
    </row>
    <row r="504" spans="1:35" ht="28.5" x14ac:dyDescent="0.25">
      <c r="A504" s="289" t="s">
        <v>594</v>
      </c>
      <c r="B504" s="299"/>
      <c r="C504" s="291">
        <v>410</v>
      </c>
      <c r="D504" s="232">
        <v>422</v>
      </c>
      <c r="E504" s="233">
        <f t="shared" si="772"/>
        <v>2.9268292682926831E-2</v>
      </c>
      <c r="F504" s="234">
        <f t="shared" si="773"/>
        <v>422</v>
      </c>
      <c r="G504" s="235">
        <f t="shared" si="782"/>
        <v>435</v>
      </c>
      <c r="H504" s="233">
        <f t="shared" si="774"/>
        <v>3.0805687203791468E-2</v>
      </c>
      <c r="I504" s="234">
        <f t="shared" si="775"/>
        <v>435</v>
      </c>
      <c r="J504" s="235">
        <f t="shared" si="783"/>
        <v>449</v>
      </c>
      <c r="K504" s="233">
        <f t="shared" si="776"/>
        <v>3.2183908045977011E-2</v>
      </c>
      <c r="L504" s="234">
        <f t="shared" si="777"/>
        <v>449</v>
      </c>
      <c r="M504" s="235">
        <f t="shared" si="784"/>
        <v>463</v>
      </c>
      <c r="N504" s="233">
        <f t="shared" si="778"/>
        <v>3.1180400890868598E-2</v>
      </c>
      <c r="O504" s="234">
        <f t="shared" si="779"/>
        <v>463</v>
      </c>
      <c r="P504" s="235">
        <f>ROUNDUP(O504*1.03,0)</f>
        <v>477</v>
      </c>
      <c r="Q504" s="233">
        <f t="shared" si="769"/>
        <v>3.0237580993520519E-2</v>
      </c>
      <c r="R504" s="235">
        <f>ROUNDUP(P504*1.3,1)</f>
        <v>620.1</v>
      </c>
      <c r="S504" s="236">
        <f t="shared" si="780"/>
        <v>682.2</v>
      </c>
      <c r="T504" s="233">
        <f t="shared" si="781"/>
        <v>0.10014513788098697</v>
      </c>
      <c r="U504" s="292" t="s">
        <v>82</v>
      </c>
      <c r="V504" s="292"/>
      <c r="W504" s="682" t="s">
        <v>11</v>
      </c>
      <c r="Z504" s="213"/>
      <c r="AA504" s="390" t="str">
        <f>IF(Z504=0,"N/A",(Z504-R504)/R504)</f>
        <v>N/A</v>
      </c>
      <c r="AB504" s="391" t="s">
        <v>518</v>
      </c>
      <c r="AD504" s="227">
        <f t="shared" si="685"/>
        <v>620.1</v>
      </c>
      <c r="AE504" s="228">
        <f t="shared" si="686"/>
        <v>682.2</v>
      </c>
      <c r="AF504" s="229">
        <f t="shared" si="687"/>
        <v>0.10014513788098697</v>
      </c>
      <c r="AG504" s="292" t="s">
        <v>82</v>
      </c>
      <c r="AH504" s="292"/>
      <c r="AI504" s="682" t="s">
        <v>11</v>
      </c>
    </row>
    <row r="505" spans="1:35" x14ac:dyDescent="0.25">
      <c r="A505" s="293"/>
      <c r="B505" s="294"/>
      <c r="C505" s="291"/>
      <c r="D505" s="232"/>
      <c r="E505" s="233"/>
      <c r="F505" s="234"/>
      <c r="G505" s="235"/>
      <c r="H505" s="233"/>
      <c r="I505" s="234"/>
      <c r="J505" s="235"/>
      <c r="K505" s="233"/>
      <c r="L505" s="234"/>
      <c r="M505" s="235"/>
      <c r="N505" s="233"/>
      <c r="O505" s="234"/>
      <c r="P505" s="235"/>
      <c r="Q505" s="233"/>
      <c r="R505" s="235"/>
      <c r="S505" s="236"/>
      <c r="T505" s="233"/>
      <c r="U505" s="292"/>
      <c r="V505" s="292"/>
      <c r="W505" s="682"/>
      <c r="Z505" s="213"/>
      <c r="AA505" s="390"/>
      <c r="AB505" s="391"/>
      <c r="AD505" s="227"/>
      <c r="AE505" s="228"/>
      <c r="AF505" s="229"/>
      <c r="AG505" s="292"/>
      <c r="AH505" s="292"/>
      <c r="AI505" s="682"/>
    </row>
    <row r="506" spans="1:35" ht="15" x14ac:dyDescent="0.25">
      <c r="A506" s="545" t="s">
        <v>595</v>
      </c>
      <c r="B506" s="294"/>
      <c r="C506" s="552" t="s">
        <v>39</v>
      </c>
      <c r="D506" s="232">
        <v>150</v>
      </c>
      <c r="E506" s="300"/>
      <c r="F506" s="234">
        <f t="shared" ref="F506" si="785">D506</f>
        <v>150</v>
      </c>
      <c r="G506" s="235">
        <f>ROUNDUP(F506*1.03,0)</f>
        <v>155</v>
      </c>
      <c r="H506" s="233">
        <f t="shared" ref="H506" si="786">+(G506-F506)/F506</f>
        <v>3.3333333333333333E-2</v>
      </c>
      <c r="I506" s="234">
        <f t="shared" ref="I506" si="787">G506</f>
        <v>155</v>
      </c>
      <c r="J506" s="235">
        <f>ROUNDUP(I506*1.03,0)</f>
        <v>160</v>
      </c>
      <c r="K506" s="233">
        <f t="shared" ref="K506" si="788">+(J506-I506)/I506</f>
        <v>3.2258064516129031E-2</v>
      </c>
      <c r="L506" s="234">
        <f t="shared" ref="L506" si="789">J506</f>
        <v>160</v>
      </c>
      <c r="M506" s="235">
        <f>ROUNDUP(L506*1.03,0)</f>
        <v>165</v>
      </c>
      <c r="N506" s="233">
        <f t="shared" ref="N506" si="790">+(M506-L506)/L506</f>
        <v>3.125E-2</v>
      </c>
      <c r="O506" s="234">
        <f t="shared" ref="O506" si="791">M506</f>
        <v>165</v>
      </c>
      <c r="P506" s="235">
        <f>ROUNDUP(O506*1.03,0)</f>
        <v>170</v>
      </c>
      <c r="Q506" s="233">
        <f t="shared" si="769"/>
        <v>3.0303030303030304E-2</v>
      </c>
      <c r="R506" s="235">
        <f>ROUNDUP(P506*1.3,1)</f>
        <v>221</v>
      </c>
      <c r="S506" s="236">
        <f t="shared" ref="S506" si="792">ROUNDUP(R506*1.1,1)</f>
        <v>243.1</v>
      </c>
      <c r="T506" s="233">
        <f t="shared" ref="T506" si="793">+(S506-R506)/R506</f>
        <v>9.9999999999999978E-2</v>
      </c>
      <c r="U506" s="254" t="s">
        <v>98</v>
      </c>
      <c r="V506" s="254" t="s">
        <v>221</v>
      </c>
      <c r="W506" s="682" t="s">
        <v>11</v>
      </c>
      <c r="Z506" s="213"/>
      <c r="AA506" s="390"/>
      <c r="AB506" s="391"/>
      <c r="AD506" s="227">
        <f t="shared" si="685"/>
        <v>221</v>
      </c>
      <c r="AE506" s="228">
        <f t="shared" si="686"/>
        <v>243.1</v>
      </c>
      <c r="AF506" s="229">
        <f t="shared" si="687"/>
        <v>0</v>
      </c>
      <c r="AG506" s="254" t="s">
        <v>98</v>
      </c>
      <c r="AH506" s="254" t="s">
        <v>221</v>
      </c>
      <c r="AI506" s="682" t="s">
        <v>11</v>
      </c>
    </row>
    <row r="507" spans="1:35" x14ac:dyDescent="0.25">
      <c r="A507" s="293"/>
      <c r="B507" s="294"/>
      <c r="C507" s="291"/>
      <c r="D507" s="505"/>
      <c r="E507" s="506"/>
      <c r="F507" s="552"/>
      <c r="G507" s="292"/>
      <c r="H507" s="506"/>
      <c r="I507" s="552"/>
      <c r="J507" s="292"/>
      <c r="K507" s="506"/>
      <c r="L507" s="552"/>
      <c r="M507" s="292"/>
      <c r="N507" s="506"/>
      <c r="O507" s="552"/>
      <c r="P507" s="292"/>
      <c r="Q507" s="233"/>
      <c r="R507" s="292"/>
      <c r="S507" s="507"/>
      <c r="T507" s="506"/>
      <c r="U507" s="292"/>
      <c r="V507" s="292"/>
      <c r="W507" s="307"/>
      <c r="Z507" s="213"/>
      <c r="AA507" s="390"/>
      <c r="AB507" s="391"/>
      <c r="AD507" s="227"/>
      <c r="AE507" s="228"/>
      <c r="AF507" s="229"/>
      <c r="AG507" s="292"/>
      <c r="AH507" s="292"/>
      <c r="AI507" s="307"/>
    </row>
    <row r="508" spans="1:35" ht="15" x14ac:dyDescent="0.25">
      <c r="A508" s="289" t="s">
        <v>596</v>
      </c>
      <c r="B508" s="305"/>
      <c r="C508" s="291">
        <v>100</v>
      </c>
      <c r="D508" s="232">
        <v>110</v>
      </c>
      <c r="E508" s="233">
        <f>+(D508-C508)/C508</f>
        <v>0.1</v>
      </c>
      <c r="F508" s="234">
        <f t="shared" ref="F508:F509" si="794">D508</f>
        <v>110</v>
      </c>
      <c r="G508" s="235">
        <f>ROUNDUP(F508*1.03,0)</f>
        <v>114</v>
      </c>
      <c r="H508" s="233">
        <f t="shared" ref="H508:H509" si="795">+(G508-F508)/F508</f>
        <v>3.6363636363636362E-2</v>
      </c>
      <c r="I508" s="234">
        <f t="shared" ref="I508:I509" si="796">G508</f>
        <v>114</v>
      </c>
      <c r="J508" s="235">
        <f>ROUNDUP(I508*1.03,0)</f>
        <v>118</v>
      </c>
      <c r="K508" s="233">
        <f t="shared" ref="K508:K509" si="797">+(J508-I508)/I508</f>
        <v>3.5087719298245612E-2</v>
      </c>
      <c r="L508" s="234">
        <f t="shared" ref="L508:L509" si="798">J508</f>
        <v>118</v>
      </c>
      <c r="M508" s="235">
        <f>ROUNDUP(L508*1.03,0)</f>
        <v>122</v>
      </c>
      <c r="N508" s="233">
        <f t="shared" ref="N508:N509" si="799">+(M508-L508)/L508</f>
        <v>3.3898305084745763E-2</v>
      </c>
      <c r="O508" s="234">
        <f t="shared" ref="O508:O509" si="800">M508</f>
        <v>122</v>
      </c>
      <c r="P508" s="235">
        <f>ROUNDUP(O508*1.03,0)</f>
        <v>126</v>
      </c>
      <c r="Q508" s="233">
        <f t="shared" si="769"/>
        <v>3.2786885245901641E-2</v>
      </c>
      <c r="R508" s="235">
        <f>ROUNDUP(P508*1.3,1)</f>
        <v>163.80000000000001</v>
      </c>
      <c r="S508" s="236">
        <f t="shared" ref="S508:S509" si="801">ROUNDUP(R508*1.1,1)</f>
        <v>180.2</v>
      </c>
      <c r="T508" s="233">
        <f t="shared" ref="T508:T509" si="802">+(S508-R508)/R508</f>
        <v>0.10012210012209997</v>
      </c>
      <c r="U508" s="254" t="s">
        <v>98</v>
      </c>
      <c r="V508" s="254"/>
      <c r="W508" s="682" t="s">
        <v>11</v>
      </c>
      <c r="Z508" s="213"/>
      <c r="AA508" s="390" t="str">
        <f>IF(Z508=0,"N/A",(Z508-R508)/R508)</f>
        <v>N/A</v>
      </c>
      <c r="AB508" s="391" t="s">
        <v>518</v>
      </c>
      <c r="AD508" s="227">
        <f t="shared" si="685"/>
        <v>163.80000000000001</v>
      </c>
      <c r="AE508" s="228">
        <f t="shared" si="686"/>
        <v>180.2</v>
      </c>
      <c r="AF508" s="229">
        <f t="shared" si="687"/>
        <v>0.10012210012209997</v>
      </c>
      <c r="AG508" s="254" t="s">
        <v>98</v>
      </c>
      <c r="AH508" s="254"/>
      <c r="AI508" s="682" t="s">
        <v>11</v>
      </c>
    </row>
    <row r="509" spans="1:35" ht="15" x14ac:dyDescent="0.25">
      <c r="A509" s="579" t="s">
        <v>597</v>
      </c>
      <c r="B509" s="688"/>
      <c r="C509" s="552" t="s">
        <v>39</v>
      </c>
      <c r="D509" s="241">
        <v>150</v>
      </c>
      <c r="E509" s="462"/>
      <c r="F509" s="234">
        <f t="shared" si="794"/>
        <v>150</v>
      </c>
      <c r="G509" s="235">
        <f>ROUNDUP(F509*1.03,0)</f>
        <v>155</v>
      </c>
      <c r="H509" s="233">
        <f t="shared" si="795"/>
        <v>3.3333333333333333E-2</v>
      </c>
      <c r="I509" s="234">
        <f t="shared" si="796"/>
        <v>155</v>
      </c>
      <c r="J509" s="235">
        <f>ROUNDUP(I509*1.03,0)</f>
        <v>160</v>
      </c>
      <c r="K509" s="233">
        <f t="shared" si="797"/>
        <v>3.2258064516129031E-2</v>
      </c>
      <c r="L509" s="234">
        <f t="shared" si="798"/>
        <v>160</v>
      </c>
      <c r="M509" s="235">
        <f>ROUNDUP(L509*1.03,0)</f>
        <v>165</v>
      </c>
      <c r="N509" s="233">
        <f t="shared" si="799"/>
        <v>3.125E-2</v>
      </c>
      <c r="O509" s="234">
        <f t="shared" si="800"/>
        <v>165</v>
      </c>
      <c r="P509" s="235">
        <f>ROUNDUP(O509*1.03,0)</f>
        <v>170</v>
      </c>
      <c r="Q509" s="233">
        <f t="shared" si="769"/>
        <v>3.0303030303030304E-2</v>
      </c>
      <c r="R509" s="235">
        <f>ROUNDUP(P509*1.3,1)</f>
        <v>221</v>
      </c>
      <c r="S509" s="236">
        <f t="shared" si="801"/>
        <v>243.1</v>
      </c>
      <c r="T509" s="233">
        <f t="shared" si="802"/>
        <v>9.9999999999999978E-2</v>
      </c>
      <c r="U509" s="296" t="s">
        <v>98</v>
      </c>
      <c r="V509" s="296"/>
      <c r="W509" s="686" t="s">
        <v>11</v>
      </c>
      <c r="Z509" s="213"/>
      <c r="AA509" s="390" t="str">
        <f>IF(Z509=0,"N/A",(Z509-R509)/R509)</f>
        <v>N/A</v>
      </c>
      <c r="AB509" s="391" t="s">
        <v>518</v>
      </c>
      <c r="AD509" s="227">
        <f t="shared" si="685"/>
        <v>221</v>
      </c>
      <c r="AE509" s="228">
        <f t="shared" si="686"/>
        <v>243.1</v>
      </c>
      <c r="AF509" s="229">
        <f t="shared" si="687"/>
        <v>9.9999999999999978E-2</v>
      </c>
      <c r="AG509" s="296" t="s">
        <v>98</v>
      </c>
      <c r="AH509" s="296"/>
      <c r="AI509" s="686" t="s">
        <v>11</v>
      </c>
    </row>
    <row r="510" spans="1:35" ht="15" x14ac:dyDescent="0.25">
      <c r="A510" s="689"/>
      <c r="B510" s="688"/>
      <c r="C510" s="295"/>
      <c r="D510" s="241"/>
      <c r="E510" s="462"/>
      <c r="F510" s="301"/>
      <c r="G510" s="244"/>
      <c r="H510" s="462"/>
      <c r="I510" s="301"/>
      <c r="J510" s="244"/>
      <c r="K510" s="462"/>
      <c r="L510" s="301"/>
      <c r="M510" s="244"/>
      <c r="N510" s="462"/>
      <c r="O510" s="301"/>
      <c r="P510" s="244"/>
      <c r="Q510" s="233"/>
      <c r="R510" s="244"/>
      <c r="S510" s="245"/>
      <c r="T510" s="462"/>
      <c r="U510" s="302"/>
      <c r="V510" s="302"/>
      <c r="W510" s="255"/>
      <c r="Z510" s="213"/>
      <c r="AA510" s="390"/>
      <c r="AB510" s="391"/>
      <c r="AD510" s="227"/>
      <c r="AE510" s="228"/>
      <c r="AF510" s="229"/>
      <c r="AG510" s="302"/>
      <c r="AH510" s="302"/>
      <c r="AI510" s="255"/>
    </row>
    <row r="511" spans="1:35" ht="15" x14ac:dyDescent="0.25">
      <c r="A511" s="304" t="s">
        <v>598</v>
      </c>
      <c r="B511" s="373"/>
      <c r="C511" s="254"/>
      <c r="D511" s="329"/>
      <c r="E511" s="254"/>
      <c r="F511" s="254"/>
      <c r="G511" s="378"/>
      <c r="H511" s="233"/>
      <c r="I511" s="406"/>
      <c r="J511" s="378"/>
      <c r="K511" s="233"/>
      <c r="L511" s="406"/>
      <c r="M511" s="378"/>
      <c r="N511" s="233"/>
      <c r="O511" s="406"/>
      <c r="P511" s="378"/>
      <c r="Q511" s="233"/>
      <c r="R511" s="378"/>
      <c r="S511" s="381"/>
      <c r="T511" s="233"/>
      <c r="U511" s="254"/>
      <c r="V511" s="254"/>
      <c r="W511" s="255"/>
      <c r="Z511" s="213"/>
      <c r="AA511" s="390"/>
      <c r="AB511" s="391"/>
      <c r="AD511" s="227"/>
      <c r="AE511" s="228"/>
      <c r="AF511" s="229"/>
      <c r="AG511" s="254"/>
      <c r="AH511" s="254"/>
      <c r="AI511" s="255"/>
    </row>
    <row r="512" spans="1:35" x14ac:dyDescent="0.25">
      <c r="A512" s="289" t="s">
        <v>599</v>
      </c>
      <c r="B512" s="290"/>
      <c r="C512" s="377">
        <v>1314</v>
      </c>
      <c r="D512" s="329"/>
      <c r="E512" s="254"/>
      <c r="F512" s="377" t="s">
        <v>39</v>
      </c>
      <c r="G512" s="378">
        <v>1314</v>
      </c>
      <c r="H512" s="233"/>
      <c r="I512" s="378">
        <f>G512</f>
        <v>1314</v>
      </c>
      <c r="J512" s="235">
        <v>1200</v>
      </c>
      <c r="K512" s="233">
        <f t="shared" ref="K512" si="803">+(J512-I512)/I512</f>
        <v>-8.6757990867579904E-2</v>
      </c>
      <c r="L512" s="378">
        <f>J512</f>
        <v>1200</v>
      </c>
      <c r="M512" s="235">
        <f t="shared" ref="M512" si="804">ROUNDUP(L512*1.03,1)</f>
        <v>1236</v>
      </c>
      <c r="N512" s="233">
        <f t="shared" ref="N512" si="805">+(M512-L512)/L512</f>
        <v>0.03</v>
      </c>
      <c r="O512" s="378">
        <f>M512</f>
        <v>1236</v>
      </c>
      <c r="P512" s="235">
        <f>ROUNDUP(O512*1.03,1)</f>
        <v>1273.0999999999999</v>
      </c>
      <c r="Q512" s="233">
        <f t="shared" si="769"/>
        <v>3.0016181229773391E-2</v>
      </c>
      <c r="R512" s="235">
        <f>ROUNDUP(P512*1.3,1)</f>
        <v>1655.1</v>
      </c>
      <c r="S512" s="236">
        <f t="shared" ref="S512" si="806">ROUNDUP(R512*1.1,1)</f>
        <v>1820.6999999999998</v>
      </c>
      <c r="T512" s="233">
        <f t="shared" ref="T512" si="807">+(S512-R512)/R512</f>
        <v>0.10005437737901028</v>
      </c>
      <c r="U512" s="254" t="s">
        <v>82</v>
      </c>
      <c r="V512" s="254"/>
      <c r="W512" s="255" t="s">
        <v>11</v>
      </c>
      <c r="Z512" s="213"/>
      <c r="AA512" s="390" t="str">
        <f>IF(Z512=0,"N/A",(Z512-R512)/R512)</f>
        <v>N/A</v>
      </c>
      <c r="AB512" s="391" t="s">
        <v>518</v>
      </c>
      <c r="AD512" s="227">
        <f t="shared" ref="AD512:AD575" si="808">R512</f>
        <v>1655.1</v>
      </c>
      <c r="AE512" s="228">
        <f t="shared" ref="AE512:AE575" si="809">IF(Z512=0,S512,Z512)</f>
        <v>1820.6999999999998</v>
      </c>
      <c r="AF512" s="229">
        <f t="shared" ref="AF512:AF575" si="810">IF(AA512="N/A",T512,AA512)</f>
        <v>0.10005437737901028</v>
      </c>
      <c r="AG512" s="254" t="s">
        <v>82</v>
      </c>
      <c r="AH512" s="254"/>
      <c r="AI512" s="255" t="s">
        <v>11</v>
      </c>
    </row>
    <row r="513" spans="1:35" ht="15" x14ac:dyDescent="0.25">
      <c r="A513" s="690"/>
      <c r="B513" s="691"/>
      <c r="C513" s="692"/>
      <c r="D513" s="693"/>
      <c r="E513" s="694"/>
      <c r="F513" s="692"/>
      <c r="G513" s="695"/>
      <c r="H513" s="694"/>
      <c r="I513" s="692"/>
      <c r="J513" s="695"/>
      <c r="K513" s="694"/>
      <c r="L513" s="692"/>
      <c r="M513" s="695"/>
      <c r="N513" s="694"/>
      <c r="O513" s="692"/>
      <c r="P513" s="695"/>
      <c r="Q513" s="233"/>
      <c r="R513" s="695"/>
      <c r="S513" s="696"/>
      <c r="T513" s="694"/>
      <c r="U513" s="697"/>
      <c r="V513" s="697"/>
      <c r="W513" s="376"/>
      <c r="Z513" s="213"/>
      <c r="AA513" s="390"/>
      <c r="AB513" s="391"/>
      <c r="AD513" s="227"/>
      <c r="AE513" s="228"/>
      <c r="AF513" s="229"/>
      <c r="AG513" s="697"/>
      <c r="AH513" s="697"/>
      <c r="AI513" s="376"/>
    </row>
    <row r="514" spans="1:35" ht="15" x14ac:dyDescent="0.25">
      <c r="A514" s="689" t="s">
        <v>600</v>
      </c>
      <c r="B514" s="688"/>
      <c r="C514" s="301"/>
      <c r="D514" s="241"/>
      <c r="E514" s="462"/>
      <c r="F514" s="301"/>
      <c r="G514" s="244"/>
      <c r="H514" s="462"/>
      <c r="I514" s="301"/>
      <c r="J514" s="244"/>
      <c r="K514" s="462"/>
      <c r="L514" s="301"/>
      <c r="M514" s="244"/>
      <c r="N514" s="462"/>
      <c r="O514" s="301"/>
      <c r="P514" s="244"/>
      <c r="Q514" s="233"/>
      <c r="R514" s="244"/>
      <c r="S514" s="245"/>
      <c r="T514" s="462"/>
      <c r="U514" s="302"/>
      <c r="V514" s="302"/>
      <c r="W514" s="255"/>
      <c r="Z514" s="213"/>
      <c r="AA514" s="390"/>
      <c r="AB514" s="391"/>
      <c r="AD514" s="227"/>
      <c r="AE514" s="228"/>
      <c r="AF514" s="229"/>
      <c r="AG514" s="302"/>
      <c r="AH514" s="302"/>
      <c r="AI514" s="255"/>
    </row>
    <row r="515" spans="1:35" ht="28.5" x14ac:dyDescent="0.25">
      <c r="A515" s="579" t="s">
        <v>601</v>
      </c>
      <c r="B515" s="698"/>
      <c r="C515" s="301" t="s">
        <v>39</v>
      </c>
      <c r="D515" s="241">
        <v>275</v>
      </c>
      <c r="E515" s="462"/>
      <c r="F515" s="234">
        <f t="shared" ref="F515:F516" si="811">D515</f>
        <v>275</v>
      </c>
      <c r="G515" s="235">
        <v>275</v>
      </c>
      <c r="H515" s="233">
        <f t="shared" ref="H515:H516" si="812">+(G515-F515)/F515</f>
        <v>0</v>
      </c>
      <c r="I515" s="234">
        <f t="shared" ref="I515:I516" si="813">G515</f>
        <v>275</v>
      </c>
      <c r="J515" s="235">
        <v>275</v>
      </c>
      <c r="K515" s="233">
        <f t="shared" ref="K515:K516" si="814">+(J515-I515)/I515</f>
        <v>0</v>
      </c>
      <c r="L515" s="234">
        <f t="shared" ref="L515:L516" si="815">J515</f>
        <v>275</v>
      </c>
      <c r="M515" s="235">
        <f t="shared" ref="M515:M516" si="816">ROUNDUP(L515*1.03,1)</f>
        <v>283.3</v>
      </c>
      <c r="N515" s="233">
        <f t="shared" ref="N515:N516" si="817">+(M515-L515)/L515</f>
        <v>3.0181818181818223E-2</v>
      </c>
      <c r="O515" s="234">
        <f t="shared" ref="O515:O516" si="818">M515</f>
        <v>283.3</v>
      </c>
      <c r="P515" s="235">
        <f>ROUNDUP(O515*1.03,1)</f>
        <v>291.8</v>
      </c>
      <c r="Q515" s="233">
        <f t="shared" si="769"/>
        <v>3.0003529827038473E-2</v>
      </c>
      <c r="R515" s="235">
        <f>ROUNDUP(P515*1.3,1)</f>
        <v>379.40000000000003</v>
      </c>
      <c r="S515" s="236">
        <f t="shared" ref="S515:S516" si="819">ROUNDUP(R515*1.1,1)</f>
        <v>417.40000000000003</v>
      </c>
      <c r="T515" s="233">
        <f t="shared" ref="T515:T516" si="820">+(S515-R515)/R515</f>
        <v>0.10015814443858724</v>
      </c>
      <c r="U515" s="302" t="s">
        <v>98</v>
      </c>
      <c r="V515" s="302"/>
      <c r="W515" s="255" t="s">
        <v>11</v>
      </c>
      <c r="Z515" s="213"/>
      <c r="AA515" s="390" t="str">
        <f>IF(Z515=0,"N/A",(Z515-R515)/R515)</f>
        <v>N/A</v>
      </c>
      <c r="AB515" s="391" t="s">
        <v>518</v>
      </c>
      <c r="AD515" s="227">
        <f t="shared" si="808"/>
        <v>379.40000000000003</v>
      </c>
      <c r="AE515" s="228">
        <f t="shared" si="809"/>
        <v>417.40000000000003</v>
      </c>
      <c r="AF515" s="229">
        <f t="shared" si="810"/>
        <v>0.10015814443858724</v>
      </c>
      <c r="AG515" s="302" t="s">
        <v>98</v>
      </c>
      <c r="AH515" s="302"/>
      <c r="AI515" s="255" t="s">
        <v>11</v>
      </c>
    </row>
    <row r="516" spans="1:35" x14ac:dyDescent="0.25">
      <c r="A516" s="579" t="s">
        <v>602</v>
      </c>
      <c r="B516" s="698"/>
      <c r="C516" s="301" t="s">
        <v>39</v>
      </c>
      <c r="D516" s="241">
        <v>150</v>
      </c>
      <c r="E516" s="462"/>
      <c r="F516" s="234">
        <f t="shared" si="811"/>
        <v>150</v>
      </c>
      <c r="G516" s="235">
        <v>150</v>
      </c>
      <c r="H516" s="233">
        <f t="shared" si="812"/>
        <v>0</v>
      </c>
      <c r="I516" s="234">
        <f t="shared" si="813"/>
        <v>150</v>
      </c>
      <c r="J516" s="235">
        <v>150</v>
      </c>
      <c r="K516" s="233">
        <f t="shared" si="814"/>
        <v>0</v>
      </c>
      <c r="L516" s="234">
        <f t="shared" si="815"/>
        <v>150</v>
      </c>
      <c r="M516" s="235">
        <f t="shared" si="816"/>
        <v>154.5</v>
      </c>
      <c r="N516" s="233">
        <f t="shared" si="817"/>
        <v>0.03</v>
      </c>
      <c r="O516" s="234">
        <f t="shared" si="818"/>
        <v>154.5</v>
      </c>
      <c r="P516" s="235">
        <f>ROUNDUP(O516*1.03,1)</f>
        <v>159.19999999999999</v>
      </c>
      <c r="Q516" s="233">
        <f t="shared" si="769"/>
        <v>3.0420711974109959E-2</v>
      </c>
      <c r="R516" s="235">
        <f>ROUNDUP(P516*1.3,1)</f>
        <v>207</v>
      </c>
      <c r="S516" s="236">
        <f t="shared" si="819"/>
        <v>227.7</v>
      </c>
      <c r="T516" s="233">
        <f t="shared" si="820"/>
        <v>9.999999999999995E-2</v>
      </c>
      <c r="U516" s="302" t="s">
        <v>148</v>
      </c>
      <c r="V516" s="302"/>
      <c r="W516" s="255" t="s">
        <v>11</v>
      </c>
      <c r="Z516" s="213"/>
      <c r="AA516" s="390" t="str">
        <f>IF(Z516=0,"N/A",(Z516-R516)/R516)</f>
        <v>N/A</v>
      </c>
      <c r="AB516" s="391" t="s">
        <v>518</v>
      </c>
      <c r="AD516" s="227">
        <f t="shared" si="808"/>
        <v>207</v>
      </c>
      <c r="AE516" s="228">
        <f t="shared" si="809"/>
        <v>227.7</v>
      </c>
      <c r="AF516" s="229">
        <f t="shared" si="810"/>
        <v>9.999999999999995E-2</v>
      </c>
      <c r="AG516" s="302" t="s">
        <v>148</v>
      </c>
      <c r="AH516" s="302"/>
      <c r="AI516" s="255" t="s">
        <v>11</v>
      </c>
    </row>
    <row r="517" spans="1:35" ht="15" x14ac:dyDescent="0.25">
      <c r="A517" s="689"/>
      <c r="B517" s="688"/>
      <c r="C517" s="301"/>
      <c r="D517" s="241"/>
      <c r="E517" s="462"/>
      <c r="F517" s="301"/>
      <c r="G517" s="244"/>
      <c r="H517" s="462"/>
      <c r="I517" s="301"/>
      <c r="J517" s="244"/>
      <c r="K517" s="462"/>
      <c r="L517" s="301"/>
      <c r="M517" s="244"/>
      <c r="N517" s="462"/>
      <c r="O517" s="301"/>
      <c r="P517" s="244"/>
      <c r="Q517" s="233"/>
      <c r="R517" s="244"/>
      <c r="S517" s="245"/>
      <c r="T517" s="462"/>
      <c r="U517" s="302"/>
      <c r="V517" s="302"/>
      <c r="W517" s="255"/>
      <c r="Z517" s="213"/>
      <c r="AA517" s="390"/>
      <c r="AB517" s="391"/>
      <c r="AD517" s="227"/>
      <c r="AE517" s="228"/>
      <c r="AF517" s="229"/>
      <c r="AG517" s="302"/>
      <c r="AH517" s="302"/>
      <c r="AI517" s="255"/>
    </row>
    <row r="518" spans="1:35" ht="15" x14ac:dyDescent="0.25">
      <c r="A518" s="689" t="s">
        <v>603</v>
      </c>
      <c r="B518" s="688"/>
      <c r="C518" s="301"/>
      <c r="D518" s="232"/>
      <c r="E518" s="462"/>
      <c r="F518" s="301"/>
      <c r="G518" s="235"/>
      <c r="H518" s="462"/>
      <c r="I518" s="301"/>
      <c r="J518" s="235"/>
      <c r="K518" s="462"/>
      <c r="L518" s="301"/>
      <c r="M518" s="235"/>
      <c r="N518" s="462"/>
      <c r="O518" s="301"/>
      <c r="P518" s="235"/>
      <c r="Q518" s="233"/>
      <c r="R518" s="244"/>
      <c r="S518" s="245"/>
      <c r="T518" s="462"/>
      <c r="U518" s="302"/>
      <c r="V518" s="302"/>
      <c r="W518" s="255"/>
      <c r="Z518" s="213"/>
      <c r="AA518" s="390"/>
      <c r="AB518" s="391"/>
      <c r="AD518" s="227"/>
      <c r="AE518" s="228"/>
      <c r="AF518" s="229"/>
      <c r="AG518" s="302"/>
      <c r="AH518" s="302"/>
      <c r="AI518" s="255"/>
    </row>
    <row r="519" spans="1:35" ht="28.5" x14ac:dyDescent="0.25">
      <c r="A519" s="579" t="s">
        <v>604</v>
      </c>
      <c r="B519" s="688"/>
      <c r="C519" s="301"/>
      <c r="D519" s="241"/>
      <c r="E519" s="462"/>
      <c r="F519" s="301"/>
      <c r="G519" s="244"/>
      <c r="H519" s="462"/>
      <c r="I519" s="301"/>
      <c r="J519" s="244">
        <v>365</v>
      </c>
      <c r="K519" s="462" t="s">
        <v>134</v>
      </c>
      <c r="L519" s="378">
        <f t="shared" ref="L519:L526" si="821">J519</f>
        <v>365</v>
      </c>
      <c r="M519" s="235">
        <f t="shared" ref="M519:M526" si="822">ROUNDUP(L519*1.03,1)</f>
        <v>376</v>
      </c>
      <c r="N519" s="233">
        <f t="shared" ref="N519:N526" si="823">+(M519-L519)/L519</f>
        <v>3.0136986301369864E-2</v>
      </c>
      <c r="O519" s="378">
        <f t="shared" ref="O519:O526" si="824">M519</f>
        <v>376</v>
      </c>
      <c r="P519" s="235">
        <f t="shared" ref="P519:P526" si="825">ROUNDUP(O519*1.03,1)</f>
        <v>387.3</v>
      </c>
      <c r="Q519" s="233">
        <f t="shared" si="769"/>
        <v>3.0053191489361732E-2</v>
      </c>
      <c r="R519" s="235">
        <f t="shared" ref="R519:R526" si="826">ROUNDUP(P519*1.3,1)</f>
        <v>503.5</v>
      </c>
      <c r="S519" s="236">
        <f t="shared" ref="S519:S526" si="827">ROUNDUP(R519*1.1,1)</f>
        <v>553.9</v>
      </c>
      <c r="T519" s="233">
        <f t="shared" ref="T519:T526" si="828">+(S519-R519)/R519</f>
        <v>0.10009930486593839</v>
      </c>
      <c r="U519" s="302" t="s">
        <v>148</v>
      </c>
      <c r="V519" s="302"/>
      <c r="W519" s="412" t="s">
        <v>11</v>
      </c>
      <c r="Z519" s="213"/>
      <c r="AA519" s="390" t="str">
        <f t="shared" ref="AA519:AA526" si="829">IF(Z519=0,"N/A",(Z519-R519)/R519)</f>
        <v>N/A</v>
      </c>
      <c r="AB519" s="391" t="s">
        <v>518</v>
      </c>
      <c r="AD519" s="227">
        <f t="shared" si="808"/>
        <v>503.5</v>
      </c>
      <c r="AE519" s="228">
        <f t="shared" si="809"/>
        <v>553.9</v>
      </c>
      <c r="AF519" s="229">
        <f t="shared" si="810"/>
        <v>0.10009930486593839</v>
      </c>
      <c r="AG519" s="302" t="s">
        <v>148</v>
      </c>
      <c r="AH519" s="302"/>
      <c r="AI519" s="412" t="s">
        <v>11</v>
      </c>
    </row>
    <row r="520" spans="1:35" ht="28.5" x14ac:dyDescent="0.25">
      <c r="A520" s="579" t="s">
        <v>605</v>
      </c>
      <c r="B520" s="688"/>
      <c r="C520" s="301"/>
      <c r="D520" s="241"/>
      <c r="E520" s="462"/>
      <c r="F520" s="301"/>
      <c r="G520" s="244"/>
      <c r="H520" s="462"/>
      <c r="I520" s="301"/>
      <c r="J520" s="244">
        <v>265</v>
      </c>
      <c r="K520" s="462" t="s">
        <v>134</v>
      </c>
      <c r="L520" s="378">
        <f t="shared" si="821"/>
        <v>265</v>
      </c>
      <c r="M520" s="235">
        <f t="shared" si="822"/>
        <v>273</v>
      </c>
      <c r="N520" s="233">
        <f t="shared" si="823"/>
        <v>3.0188679245283019E-2</v>
      </c>
      <c r="O520" s="378">
        <f t="shared" si="824"/>
        <v>273</v>
      </c>
      <c r="P520" s="235">
        <f t="shared" si="825"/>
        <v>281.20000000000005</v>
      </c>
      <c r="Q520" s="233">
        <f t="shared" si="769"/>
        <v>3.0036630036630204E-2</v>
      </c>
      <c r="R520" s="235">
        <f t="shared" si="826"/>
        <v>365.6</v>
      </c>
      <c r="S520" s="236">
        <f t="shared" si="827"/>
        <v>402.20000000000005</v>
      </c>
      <c r="T520" s="233">
        <f t="shared" si="828"/>
        <v>0.10010940919037205</v>
      </c>
      <c r="U520" s="302" t="s">
        <v>148</v>
      </c>
      <c r="V520" s="302"/>
      <c r="W520" s="412" t="s">
        <v>11</v>
      </c>
      <c r="Z520" s="213"/>
      <c r="AA520" s="390" t="str">
        <f t="shared" si="829"/>
        <v>N/A</v>
      </c>
      <c r="AB520" s="391" t="s">
        <v>518</v>
      </c>
      <c r="AD520" s="227">
        <f t="shared" si="808"/>
        <v>365.6</v>
      </c>
      <c r="AE520" s="228">
        <f t="shared" si="809"/>
        <v>402.20000000000005</v>
      </c>
      <c r="AF520" s="229">
        <f t="shared" si="810"/>
        <v>0.10010940919037205</v>
      </c>
      <c r="AG520" s="302" t="s">
        <v>148</v>
      </c>
      <c r="AH520" s="302"/>
      <c r="AI520" s="412" t="s">
        <v>11</v>
      </c>
    </row>
    <row r="521" spans="1:35" ht="28.5" x14ac:dyDescent="0.25">
      <c r="A521" s="579" t="s">
        <v>606</v>
      </c>
      <c r="B521" s="688"/>
      <c r="C521" s="301"/>
      <c r="D521" s="241"/>
      <c r="E521" s="462"/>
      <c r="F521" s="301"/>
      <c r="G521" s="244"/>
      <c r="H521" s="462"/>
      <c r="I521" s="301"/>
      <c r="J521" s="244">
        <v>175</v>
      </c>
      <c r="K521" s="462" t="s">
        <v>134</v>
      </c>
      <c r="L521" s="378">
        <f t="shared" si="821"/>
        <v>175</v>
      </c>
      <c r="M521" s="235">
        <f t="shared" si="822"/>
        <v>180.29999999999998</v>
      </c>
      <c r="N521" s="233">
        <f t="shared" si="823"/>
        <v>3.0285714285714187E-2</v>
      </c>
      <c r="O521" s="378">
        <f t="shared" si="824"/>
        <v>180.29999999999998</v>
      </c>
      <c r="P521" s="235">
        <f t="shared" si="825"/>
        <v>185.79999999999998</v>
      </c>
      <c r="Q521" s="233">
        <f t="shared" si="769"/>
        <v>3.0504714364947314E-2</v>
      </c>
      <c r="R521" s="235">
        <f t="shared" si="826"/>
        <v>241.6</v>
      </c>
      <c r="S521" s="236">
        <f t="shared" si="827"/>
        <v>265.8</v>
      </c>
      <c r="T521" s="233">
        <f t="shared" si="828"/>
        <v>0.10016556291390735</v>
      </c>
      <c r="U521" s="302" t="s">
        <v>148</v>
      </c>
      <c r="V521" s="302"/>
      <c r="W521" s="412" t="s">
        <v>11</v>
      </c>
      <c r="Z521" s="213"/>
      <c r="AA521" s="390" t="str">
        <f t="shared" si="829"/>
        <v>N/A</v>
      </c>
      <c r="AB521" s="391" t="s">
        <v>518</v>
      </c>
      <c r="AD521" s="227">
        <f t="shared" si="808"/>
        <v>241.6</v>
      </c>
      <c r="AE521" s="228">
        <f t="shared" si="809"/>
        <v>265.8</v>
      </c>
      <c r="AF521" s="229">
        <f t="shared" si="810"/>
        <v>0.10016556291390735</v>
      </c>
      <c r="AG521" s="302" t="s">
        <v>148</v>
      </c>
      <c r="AH521" s="302"/>
      <c r="AI521" s="412" t="s">
        <v>11</v>
      </c>
    </row>
    <row r="522" spans="1:35" ht="15" x14ac:dyDescent="0.25">
      <c r="A522" s="579" t="s">
        <v>607</v>
      </c>
      <c r="B522" s="688"/>
      <c r="C522" s="301"/>
      <c r="D522" s="241"/>
      <c r="E522" s="462"/>
      <c r="F522" s="301"/>
      <c r="G522" s="244"/>
      <c r="H522" s="462"/>
      <c r="I522" s="301"/>
      <c r="J522" s="244">
        <v>100</v>
      </c>
      <c r="K522" s="462" t="s">
        <v>134</v>
      </c>
      <c r="L522" s="378">
        <f t="shared" si="821"/>
        <v>100</v>
      </c>
      <c r="M522" s="235">
        <f t="shared" si="822"/>
        <v>103</v>
      </c>
      <c r="N522" s="233">
        <f t="shared" si="823"/>
        <v>0.03</v>
      </c>
      <c r="O522" s="378">
        <f t="shared" si="824"/>
        <v>103</v>
      </c>
      <c r="P522" s="235">
        <f t="shared" si="825"/>
        <v>106.1</v>
      </c>
      <c r="Q522" s="233">
        <f t="shared" si="769"/>
        <v>3.0097087378640721E-2</v>
      </c>
      <c r="R522" s="235">
        <f t="shared" si="826"/>
        <v>138</v>
      </c>
      <c r="S522" s="236">
        <f t="shared" si="827"/>
        <v>151.80000000000001</v>
      </c>
      <c r="T522" s="233">
        <f t="shared" si="828"/>
        <v>0.10000000000000009</v>
      </c>
      <c r="U522" s="302" t="s">
        <v>148</v>
      </c>
      <c r="V522" s="302"/>
      <c r="W522" s="412" t="s">
        <v>11</v>
      </c>
      <c r="Z522" s="213"/>
      <c r="AA522" s="390" t="str">
        <f t="shared" si="829"/>
        <v>N/A</v>
      </c>
      <c r="AB522" s="391" t="s">
        <v>518</v>
      </c>
      <c r="AD522" s="227">
        <f t="shared" si="808"/>
        <v>138</v>
      </c>
      <c r="AE522" s="228">
        <f t="shared" si="809"/>
        <v>151.80000000000001</v>
      </c>
      <c r="AF522" s="229">
        <f t="shared" si="810"/>
        <v>0.10000000000000009</v>
      </c>
      <c r="AG522" s="302" t="s">
        <v>148</v>
      </c>
      <c r="AH522" s="302"/>
      <c r="AI522" s="412" t="s">
        <v>11</v>
      </c>
    </row>
    <row r="523" spans="1:35" ht="15" x14ac:dyDescent="0.25">
      <c r="A523" s="579" t="s">
        <v>608</v>
      </c>
      <c r="B523" s="688"/>
      <c r="C523" s="301"/>
      <c r="D523" s="241"/>
      <c r="E523" s="462"/>
      <c r="F523" s="301"/>
      <c r="G523" s="244"/>
      <c r="H523" s="462"/>
      <c r="I523" s="301"/>
      <c r="J523" s="244">
        <v>65</v>
      </c>
      <c r="K523" s="462" t="s">
        <v>134</v>
      </c>
      <c r="L523" s="378">
        <f t="shared" si="821"/>
        <v>65</v>
      </c>
      <c r="M523" s="235">
        <f t="shared" si="822"/>
        <v>67</v>
      </c>
      <c r="N523" s="233">
        <f t="shared" si="823"/>
        <v>3.0769230769230771E-2</v>
      </c>
      <c r="O523" s="378">
        <f t="shared" si="824"/>
        <v>67</v>
      </c>
      <c r="P523" s="235">
        <f t="shared" si="825"/>
        <v>69.099999999999994</v>
      </c>
      <c r="Q523" s="233">
        <f t="shared" si="769"/>
        <v>3.1343283582089466E-2</v>
      </c>
      <c r="R523" s="235">
        <f t="shared" si="826"/>
        <v>89.899999999999991</v>
      </c>
      <c r="S523" s="236">
        <f t="shared" si="827"/>
        <v>98.899999999999991</v>
      </c>
      <c r="T523" s="233">
        <f t="shared" si="828"/>
        <v>0.10011123470522804</v>
      </c>
      <c r="U523" s="302" t="s">
        <v>148</v>
      </c>
      <c r="V523" s="302"/>
      <c r="W523" s="412" t="s">
        <v>11</v>
      </c>
      <c r="Z523" s="213"/>
      <c r="AA523" s="390" t="str">
        <f t="shared" si="829"/>
        <v>N/A</v>
      </c>
      <c r="AB523" s="391" t="s">
        <v>518</v>
      </c>
      <c r="AD523" s="227">
        <f t="shared" si="808"/>
        <v>89.899999999999991</v>
      </c>
      <c r="AE523" s="228">
        <f t="shared" si="809"/>
        <v>98.899999999999991</v>
      </c>
      <c r="AF523" s="229">
        <f t="shared" si="810"/>
        <v>0.10011123470522804</v>
      </c>
      <c r="AG523" s="302" t="s">
        <v>148</v>
      </c>
      <c r="AH523" s="302"/>
      <c r="AI523" s="412" t="s">
        <v>11</v>
      </c>
    </row>
    <row r="524" spans="1:35" ht="15" x14ac:dyDescent="0.25">
      <c r="A524" s="579" t="s">
        <v>609</v>
      </c>
      <c r="B524" s="688"/>
      <c r="C524" s="301"/>
      <c r="D524" s="241"/>
      <c r="E524" s="462"/>
      <c r="F524" s="301"/>
      <c r="G524" s="244"/>
      <c r="H524" s="462"/>
      <c r="I524" s="301"/>
      <c r="J524" s="244">
        <v>95</v>
      </c>
      <c r="K524" s="462" t="s">
        <v>134</v>
      </c>
      <c r="L524" s="378">
        <f t="shared" si="821"/>
        <v>95</v>
      </c>
      <c r="M524" s="235">
        <f t="shared" si="822"/>
        <v>97.899999999999991</v>
      </c>
      <c r="N524" s="233">
        <f t="shared" si="823"/>
        <v>3.0526315789473596E-2</v>
      </c>
      <c r="O524" s="378">
        <f t="shared" si="824"/>
        <v>97.899999999999991</v>
      </c>
      <c r="P524" s="235">
        <f t="shared" si="825"/>
        <v>100.89999999999999</v>
      </c>
      <c r="Q524" s="233">
        <f t="shared" si="769"/>
        <v>3.0643513789581207E-2</v>
      </c>
      <c r="R524" s="235">
        <f t="shared" si="826"/>
        <v>131.19999999999999</v>
      </c>
      <c r="S524" s="236">
        <f t="shared" si="827"/>
        <v>144.4</v>
      </c>
      <c r="T524" s="233">
        <f t="shared" si="828"/>
        <v>0.10060975609756112</v>
      </c>
      <c r="U524" s="302" t="s">
        <v>148</v>
      </c>
      <c r="V524" s="302"/>
      <c r="W524" s="412" t="s">
        <v>11</v>
      </c>
      <c r="Z524" s="213"/>
      <c r="AA524" s="390" t="str">
        <f t="shared" si="829"/>
        <v>N/A</v>
      </c>
      <c r="AB524" s="391" t="s">
        <v>518</v>
      </c>
      <c r="AD524" s="227">
        <f t="shared" si="808"/>
        <v>131.19999999999999</v>
      </c>
      <c r="AE524" s="228">
        <f t="shared" si="809"/>
        <v>144.4</v>
      </c>
      <c r="AF524" s="229">
        <f t="shared" si="810"/>
        <v>0.10060975609756112</v>
      </c>
      <c r="AG524" s="302" t="s">
        <v>148</v>
      </c>
      <c r="AH524" s="302"/>
      <c r="AI524" s="412" t="s">
        <v>11</v>
      </c>
    </row>
    <row r="525" spans="1:35" ht="15" x14ac:dyDescent="0.25">
      <c r="A525" s="579" t="s">
        <v>610</v>
      </c>
      <c r="B525" s="688"/>
      <c r="C525" s="301"/>
      <c r="D525" s="241"/>
      <c r="E525" s="462"/>
      <c r="F525" s="301"/>
      <c r="G525" s="244"/>
      <c r="H525" s="462"/>
      <c r="I525" s="301"/>
      <c r="J525" s="244">
        <v>65</v>
      </c>
      <c r="K525" s="462" t="s">
        <v>134</v>
      </c>
      <c r="L525" s="378">
        <f t="shared" si="821"/>
        <v>65</v>
      </c>
      <c r="M525" s="235">
        <f t="shared" si="822"/>
        <v>67</v>
      </c>
      <c r="N525" s="233">
        <f t="shared" si="823"/>
        <v>3.0769230769230771E-2</v>
      </c>
      <c r="O525" s="378">
        <f t="shared" si="824"/>
        <v>67</v>
      </c>
      <c r="P525" s="235">
        <f t="shared" si="825"/>
        <v>69.099999999999994</v>
      </c>
      <c r="Q525" s="233">
        <f t="shared" si="769"/>
        <v>3.1343283582089466E-2</v>
      </c>
      <c r="R525" s="235">
        <f t="shared" si="826"/>
        <v>89.899999999999991</v>
      </c>
      <c r="S525" s="236">
        <f t="shared" si="827"/>
        <v>98.899999999999991</v>
      </c>
      <c r="T525" s="233">
        <f t="shared" si="828"/>
        <v>0.10011123470522804</v>
      </c>
      <c r="U525" s="302" t="s">
        <v>148</v>
      </c>
      <c r="V525" s="302"/>
      <c r="W525" s="412" t="s">
        <v>11</v>
      </c>
      <c r="Z525" s="213"/>
      <c r="AA525" s="390" t="str">
        <f t="shared" si="829"/>
        <v>N/A</v>
      </c>
      <c r="AB525" s="391" t="s">
        <v>518</v>
      </c>
      <c r="AD525" s="227">
        <f t="shared" si="808"/>
        <v>89.899999999999991</v>
      </c>
      <c r="AE525" s="228">
        <f t="shared" si="809"/>
        <v>98.899999999999991</v>
      </c>
      <c r="AF525" s="229">
        <f t="shared" si="810"/>
        <v>0.10011123470522804</v>
      </c>
      <c r="AG525" s="302" t="s">
        <v>148</v>
      </c>
      <c r="AH525" s="302"/>
      <c r="AI525" s="412" t="s">
        <v>11</v>
      </c>
    </row>
    <row r="526" spans="1:35" ht="15.75" thickBot="1" x14ac:dyDescent="0.3">
      <c r="A526" s="678" t="s">
        <v>611</v>
      </c>
      <c r="B526" s="699"/>
      <c r="C526" s="640"/>
      <c r="D526" s="261"/>
      <c r="E526" s="680"/>
      <c r="F526" s="640"/>
      <c r="G526" s="264"/>
      <c r="H526" s="680"/>
      <c r="I526" s="640"/>
      <c r="J526" s="264">
        <v>95</v>
      </c>
      <c r="K526" s="680" t="s">
        <v>134</v>
      </c>
      <c r="L526" s="383">
        <f t="shared" si="821"/>
        <v>95</v>
      </c>
      <c r="M526" s="264">
        <f t="shared" si="822"/>
        <v>97.899999999999991</v>
      </c>
      <c r="N526" s="262">
        <f t="shared" si="823"/>
        <v>3.0526315789473596E-2</v>
      </c>
      <c r="O526" s="383">
        <f t="shared" si="824"/>
        <v>97.899999999999991</v>
      </c>
      <c r="P526" s="264">
        <f t="shared" si="825"/>
        <v>100.89999999999999</v>
      </c>
      <c r="Q526" s="233">
        <f t="shared" si="769"/>
        <v>3.0643513789581207E-2</v>
      </c>
      <c r="R526" s="264">
        <f t="shared" si="826"/>
        <v>131.19999999999999</v>
      </c>
      <c r="S526" s="265">
        <f t="shared" si="827"/>
        <v>144.4</v>
      </c>
      <c r="T526" s="233">
        <f t="shared" si="828"/>
        <v>0.10060975609756112</v>
      </c>
      <c r="U526" s="642" t="s">
        <v>148</v>
      </c>
      <c r="V526" s="642"/>
      <c r="W526" s="267" t="s">
        <v>11</v>
      </c>
      <c r="Z526" s="315"/>
      <c r="AA526" s="419" t="str">
        <f t="shared" si="829"/>
        <v>N/A</v>
      </c>
      <c r="AB526" s="572" t="s">
        <v>518</v>
      </c>
      <c r="AD526" s="318">
        <f t="shared" si="808"/>
        <v>131.19999999999999</v>
      </c>
      <c r="AE526" s="319">
        <f t="shared" si="809"/>
        <v>144.4</v>
      </c>
      <c r="AF526" s="320">
        <f t="shared" si="810"/>
        <v>0.10060975609756112</v>
      </c>
      <c r="AG526" s="642" t="s">
        <v>148</v>
      </c>
      <c r="AH526" s="642"/>
      <c r="AI526" s="267" t="s">
        <v>11</v>
      </c>
    </row>
    <row r="527" spans="1:35" ht="15.75" thickBot="1" x14ac:dyDescent="0.3">
      <c r="A527" s="700"/>
      <c r="O527" s="701"/>
      <c r="P527" s="702"/>
      <c r="Q527" s="702"/>
      <c r="R527" s="702"/>
      <c r="S527" s="703"/>
      <c r="T527" s="704"/>
      <c r="U527" s="704"/>
      <c r="V527" s="705"/>
      <c r="W527" s="705"/>
      <c r="AA527" s="237"/>
      <c r="AB527" s="706"/>
      <c r="AD527" s="185"/>
      <c r="AG527" s="704"/>
      <c r="AH527" s="705"/>
      <c r="AI527" s="705"/>
    </row>
    <row r="528" spans="1:35" ht="60" x14ac:dyDescent="0.25">
      <c r="A528" s="707" t="s">
        <v>612</v>
      </c>
      <c r="B528" s="190"/>
      <c r="C528" s="708"/>
      <c r="D528" s="708"/>
      <c r="E528" s="709"/>
      <c r="F528" s="708"/>
      <c r="G528" s="708"/>
      <c r="H528" s="709"/>
      <c r="I528" s="708"/>
      <c r="J528" s="708"/>
      <c r="K528" s="709"/>
      <c r="L528" s="708"/>
      <c r="M528" s="708"/>
      <c r="N528" s="709"/>
      <c r="O528" s="710" t="s">
        <v>69</v>
      </c>
      <c r="P528" s="283" t="s">
        <v>91</v>
      </c>
      <c r="Q528" s="283" t="s">
        <v>4</v>
      </c>
      <c r="R528" s="283" t="s">
        <v>2</v>
      </c>
      <c r="S528" s="284" t="s">
        <v>72</v>
      </c>
      <c r="T528" s="283" t="s">
        <v>4</v>
      </c>
      <c r="U528" s="710" t="s">
        <v>73</v>
      </c>
      <c r="V528" s="710" t="s">
        <v>6</v>
      </c>
      <c r="W528" s="711" t="s">
        <v>7</v>
      </c>
      <c r="Z528" s="286"/>
      <c r="AA528" s="287"/>
      <c r="AB528" s="288"/>
      <c r="AD528" s="202" t="s">
        <v>71</v>
      </c>
      <c r="AE528" s="203" t="s">
        <v>72</v>
      </c>
      <c r="AF528" s="204" t="s">
        <v>4</v>
      </c>
      <c r="AG528" s="202" t="s">
        <v>73</v>
      </c>
      <c r="AH528" s="202" t="s">
        <v>6</v>
      </c>
      <c r="AI528" s="205" t="s">
        <v>7</v>
      </c>
    </row>
    <row r="529" spans="1:35" ht="30" x14ac:dyDescent="0.25">
      <c r="A529" s="712" t="s">
        <v>613</v>
      </c>
      <c r="B529" s="446"/>
      <c r="O529" s="713"/>
      <c r="P529" s="714"/>
      <c r="Q529" s="714"/>
      <c r="R529" s="714"/>
      <c r="S529" s="715"/>
      <c r="T529" s="716"/>
      <c r="U529" s="716"/>
      <c r="V529" s="713"/>
      <c r="W529" s="717"/>
      <c r="Z529" s="718"/>
      <c r="AA529" s="237"/>
      <c r="AB529" s="214"/>
      <c r="AD529" s="227"/>
      <c r="AE529" s="228"/>
      <c r="AF529" s="229"/>
      <c r="AG529" s="716"/>
      <c r="AH529" s="713"/>
      <c r="AI529" s="717"/>
    </row>
    <row r="530" spans="1:35" x14ac:dyDescent="0.25">
      <c r="A530" s="719" t="s">
        <v>614</v>
      </c>
      <c r="B530" s="446"/>
      <c r="O530" s="720">
        <v>7.2</v>
      </c>
      <c r="P530" s="721">
        <v>7.95</v>
      </c>
      <c r="Q530" s="721"/>
      <c r="R530" s="722">
        <v>8.65</v>
      </c>
      <c r="S530" s="723">
        <f t="shared" ref="S530:S550" si="830">ROUNDUP(R530*1.1,1)</f>
        <v>9.6</v>
      </c>
      <c r="T530" s="233">
        <f t="shared" ref="T530:T550" si="831">+(S530-R530)/R530</f>
        <v>0.10982658959537564</v>
      </c>
      <c r="U530" s="724" t="s">
        <v>28</v>
      </c>
      <c r="V530" s="725" t="s">
        <v>484</v>
      </c>
      <c r="W530" s="726" t="s">
        <v>11</v>
      </c>
      <c r="Y530" s="180" t="s">
        <v>615</v>
      </c>
      <c r="Z530" s="727">
        <v>8.9</v>
      </c>
      <c r="AA530" s="237">
        <f>IF(Z530=0,"N/A",(Z530-R530)/R530)</f>
        <v>2.8901734104046242E-2</v>
      </c>
      <c r="AB530" s="214" t="s">
        <v>616</v>
      </c>
      <c r="AD530" s="227">
        <f t="shared" si="808"/>
        <v>8.65</v>
      </c>
      <c r="AE530" s="228">
        <f t="shared" si="809"/>
        <v>8.9</v>
      </c>
      <c r="AF530" s="229">
        <f t="shared" si="810"/>
        <v>2.8901734104046242E-2</v>
      </c>
      <c r="AG530" s="724" t="s">
        <v>28</v>
      </c>
      <c r="AH530" s="725" t="s">
        <v>484</v>
      </c>
      <c r="AI530" s="726" t="s">
        <v>11</v>
      </c>
    </row>
    <row r="531" spans="1:35" x14ac:dyDescent="0.25">
      <c r="A531" s="719" t="s">
        <v>617</v>
      </c>
      <c r="B531" s="446"/>
      <c r="O531" s="720"/>
      <c r="P531" s="721" t="s">
        <v>152</v>
      </c>
      <c r="Q531" s="721"/>
      <c r="R531" s="722">
        <v>8.25</v>
      </c>
      <c r="S531" s="723">
        <f t="shared" si="830"/>
        <v>9.1</v>
      </c>
      <c r="T531" s="233">
        <f t="shared" si="831"/>
        <v>0.10303030303030299</v>
      </c>
      <c r="U531" s="724"/>
      <c r="V531" s="725"/>
      <c r="W531" s="728"/>
      <c r="X531" s="676"/>
      <c r="Y531" s="676"/>
      <c r="Z531" s="727">
        <v>8.5</v>
      </c>
      <c r="AA531" s="237">
        <f t="shared" ref="AA531:AA553" si="832">IF(Z531=0,"N/A",(Z531-R531)/R531)</f>
        <v>3.0303030303030304E-2</v>
      </c>
      <c r="AB531" s="214" t="s">
        <v>618</v>
      </c>
      <c r="AD531" s="227">
        <f t="shared" si="808"/>
        <v>8.25</v>
      </c>
      <c r="AE531" s="228">
        <f t="shared" si="809"/>
        <v>8.5</v>
      </c>
      <c r="AF531" s="229">
        <f t="shared" si="810"/>
        <v>3.0303030303030304E-2</v>
      </c>
      <c r="AG531" s="724"/>
      <c r="AH531" s="725"/>
      <c r="AI531" s="728"/>
    </row>
    <row r="532" spans="1:35" x14ac:dyDescent="0.25">
      <c r="A532" s="719" t="s">
        <v>619</v>
      </c>
      <c r="B532" s="446"/>
      <c r="O532" s="720">
        <v>5.6</v>
      </c>
      <c r="P532" s="721">
        <v>6.15</v>
      </c>
      <c r="Q532" s="721"/>
      <c r="R532" s="722">
        <v>6.7</v>
      </c>
      <c r="S532" s="723">
        <f t="shared" si="830"/>
        <v>7.3999999999999995</v>
      </c>
      <c r="T532" s="233">
        <f t="shared" si="831"/>
        <v>0.10447761194029839</v>
      </c>
      <c r="U532" s="724" t="s">
        <v>28</v>
      </c>
      <c r="V532" s="725" t="s">
        <v>484</v>
      </c>
      <c r="W532" s="726" t="s">
        <v>11</v>
      </c>
      <c r="Z532" s="727">
        <v>6.9</v>
      </c>
      <c r="AA532" s="237">
        <f t="shared" si="832"/>
        <v>2.9850746268656744E-2</v>
      </c>
      <c r="AB532" s="214" t="s">
        <v>620</v>
      </c>
      <c r="AD532" s="227">
        <f t="shared" si="808"/>
        <v>6.7</v>
      </c>
      <c r="AE532" s="228">
        <f t="shared" si="809"/>
        <v>6.9</v>
      </c>
      <c r="AF532" s="229">
        <f t="shared" si="810"/>
        <v>2.9850746268656744E-2</v>
      </c>
      <c r="AG532" s="724" t="s">
        <v>28</v>
      </c>
      <c r="AH532" s="725" t="s">
        <v>484</v>
      </c>
      <c r="AI532" s="726" t="s">
        <v>11</v>
      </c>
    </row>
    <row r="533" spans="1:35" ht="28.5" x14ac:dyDescent="0.25">
      <c r="A533" s="719" t="s">
        <v>621</v>
      </c>
      <c r="B533" s="446"/>
      <c r="O533" s="720"/>
      <c r="P533" s="721" t="s">
        <v>152</v>
      </c>
      <c r="Q533" s="721"/>
      <c r="R533" s="722">
        <v>6.4</v>
      </c>
      <c r="S533" s="723">
        <f t="shared" si="830"/>
        <v>7.1</v>
      </c>
      <c r="T533" s="233">
        <f t="shared" si="831"/>
        <v>0.10937499999999989</v>
      </c>
      <c r="U533" s="724"/>
      <c r="V533" s="725"/>
      <c r="W533" s="728"/>
      <c r="X533" s="676"/>
      <c r="Y533" s="676"/>
      <c r="Z533" s="727">
        <v>6.5</v>
      </c>
      <c r="AA533" s="237">
        <f t="shared" si="832"/>
        <v>1.5624999999999944E-2</v>
      </c>
      <c r="AB533" s="214" t="s">
        <v>618</v>
      </c>
      <c r="AD533" s="227">
        <f t="shared" si="808"/>
        <v>6.4</v>
      </c>
      <c r="AE533" s="228">
        <f t="shared" si="809"/>
        <v>6.5</v>
      </c>
      <c r="AF533" s="229">
        <f t="shared" si="810"/>
        <v>1.5624999999999944E-2</v>
      </c>
      <c r="AG533" s="724"/>
      <c r="AH533" s="725"/>
      <c r="AI533" s="728"/>
    </row>
    <row r="534" spans="1:35" x14ac:dyDescent="0.25">
      <c r="A534" s="719" t="s">
        <v>622</v>
      </c>
      <c r="B534" s="446"/>
      <c r="O534" s="720">
        <v>5.6</v>
      </c>
      <c r="P534" s="721">
        <v>6.15</v>
      </c>
      <c r="Q534" s="721"/>
      <c r="R534" s="722">
        <v>6.7</v>
      </c>
      <c r="S534" s="723">
        <f t="shared" si="830"/>
        <v>7.3999999999999995</v>
      </c>
      <c r="T534" s="233">
        <f t="shared" si="831"/>
        <v>0.10447761194029839</v>
      </c>
      <c r="U534" s="724" t="s">
        <v>28</v>
      </c>
      <c r="V534" s="725" t="s">
        <v>484</v>
      </c>
      <c r="W534" s="726" t="s">
        <v>11</v>
      </c>
      <c r="Z534" s="727">
        <v>6.9</v>
      </c>
      <c r="AA534" s="237">
        <f t="shared" si="832"/>
        <v>2.9850746268656744E-2</v>
      </c>
      <c r="AB534" s="214" t="s">
        <v>620</v>
      </c>
      <c r="AD534" s="227">
        <f t="shared" si="808"/>
        <v>6.7</v>
      </c>
      <c r="AE534" s="228">
        <f t="shared" si="809"/>
        <v>6.9</v>
      </c>
      <c r="AF534" s="229">
        <f t="shared" si="810"/>
        <v>2.9850746268656744E-2</v>
      </c>
      <c r="AG534" s="724" t="s">
        <v>28</v>
      </c>
      <c r="AH534" s="725" t="s">
        <v>484</v>
      </c>
      <c r="AI534" s="726" t="s">
        <v>11</v>
      </c>
    </row>
    <row r="535" spans="1:35" x14ac:dyDescent="0.25">
      <c r="A535" s="719" t="s">
        <v>623</v>
      </c>
      <c r="B535" s="446"/>
      <c r="O535" s="720"/>
      <c r="P535" s="721" t="s">
        <v>152</v>
      </c>
      <c r="Q535" s="721"/>
      <c r="R535" s="722">
        <v>6.4</v>
      </c>
      <c r="S535" s="723">
        <f t="shared" si="830"/>
        <v>7.1</v>
      </c>
      <c r="T535" s="233">
        <f t="shared" si="831"/>
        <v>0.10937499999999989</v>
      </c>
      <c r="U535" s="724"/>
      <c r="V535" s="725"/>
      <c r="W535" s="728"/>
      <c r="X535" s="676"/>
      <c r="Y535" s="676"/>
      <c r="Z535" s="727">
        <v>6.5</v>
      </c>
      <c r="AA535" s="237">
        <f t="shared" si="832"/>
        <v>1.5624999999999944E-2</v>
      </c>
      <c r="AB535" s="214" t="s">
        <v>618</v>
      </c>
      <c r="AD535" s="227">
        <f t="shared" si="808"/>
        <v>6.4</v>
      </c>
      <c r="AE535" s="228">
        <f t="shared" si="809"/>
        <v>6.5</v>
      </c>
      <c r="AF535" s="229">
        <f t="shared" si="810"/>
        <v>1.5624999999999944E-2</v>
      </c>
      <c r="AG535" s="724"/>
      <c r="AH535" s="725"/>
      <c r="AI535" s="728"/>
    </row>
    <row r="536" spans="1:35" x14ac:dyDescent="0.25">
      <c r="A536" s="719" t="s">
        <v>624</v>
      </c>
      <c r="B536" s="446"/>
      <c r="O536" s="720">
        <v>22.5</v>
      </c>
      <c r="P536" s="721">
        <v>24.8</v>
      </c>
      <c r="Q536" s="721"/>
      <c r="R536" s="722">
        <v>26</v>
      </c>
      <c r="S536" s="723">
        <f t="shared" si="830"/>
        <v>28.6</v>
      </c>
      <c r="T536" s="233">
        <f t="shared" si="831"/>
        <v>0.10000000000000006</v>
      </c>
      <c r="U536" s="724" t="s">
        <v>28</v>
      </c>
      <c r="V536" s="725" t="s">
        <v>484</v>
      </c>
      <c r="W536" s="726" t="s">
        <v>11</v>
      </c>
      <c r="Z536" s="727">
        <v>27</v>
      </c>
      <c r="AA536" s="237">
        <f t="shared" si="832"/>
        <v>3.8461538461538464E-2</v>
      </c>
      <c r="AB536" s="214" t="s">
        <v>618</v>
      </c>
      <c r="AD536" s="227">
        <f t="shared" si="808"/>
        <v>26</v>
      </c>
      <c r="AE536" s="228">
        <f t="shared" si="809"/>
        <v>27</v>
      </c>
      <c r="AF536" s="229">
        <f t="shared" si="810"/>
        <v>3.8461538461538464E-2</v>
      </c>
      <c r="AG536" s="724" t="s">
        <v>28</v>
      </c>
      <c r="AH536" s="725" t="s">
        <v>484</v>
      </c>
      <c r="AI536" s="726" t="s">
        <v>11</v>
      </c>
    </row>
    <row r="537" spans="1:35" x14ac:dyDescent="0.25">
      <c r="A537" s="719" t="s">
        <v>625</v>
      </c>
      <c r="B537" s="446"/>
      <c r="O537" s="720"/>
      <c r="P537" s="721" t="s">
        <v>152</v>
      </c>
      <c r="Q537" s="721"/>
      <c r="R537" s="722">
        <v>24.85</v>
      </c>
      <c r="S537" s="723">
        <f t="shared" si="830"/>
        <v>27.400000000000002</v>
      </c>
      <c r="T537" s="233">
        <f t="shared" si="831"/>
        <v>0.10261569416498996</v>
      </c>
      <c r="U537" s="724"/>
      <c r="V537" s="725"/>
      <c r="W537" s="728"/>
      <c r="X537" s="676"/>
      <c r="Y537" s="676"/>
      <c r="Z537" s="727">
        <v>25</v>
      </c>
      <c r="AA537" s="237">
        <f t="shared" si="832"/>
        <v>6.03621730382288E-3</v>
      </c>
      <c r="AB537" s="214" t="s">
        <v>618</v>
      </c>
      <c r="AD537" s="227">
        <f t="shared" si="808"/>
        <v>24.85</v>
      </c>
      <c r="AE537" s="228">
        <f t="shared" si="809"/>
        <v>25</v>
      </c>
      <c r="AF537" s="229">
        <f t="shared" si="810"/>
        <v>6.03621730382288E-3</v>
      </c>
      <c r="AG537" s="724"/>
      <c r="AH537" s="725"/>
      <c r="AI537" s="728"/>
    </row>
    <row r="538" spans="1:35" x14ac:dyDescent="0.25">
      <c r="A538" s="719" t="s">
        <v>626</v>
      </c>
      <c r="B538" s="446"/>
      <c r="O538" s="720">
        <v>6.75</v>
      </c>
      <c r="P538" s="721">
        <v>7.45</v>
      </c>
      <c r="Q538" s="721"/>
      <c r="R538" s="722">
        <v>7.65</v>
      </c>
      <c r="S538" s="723">
        <f t="shared" si="830"/>
        <v>8.5</v>
      </c>
      <c r="T538" s="233">
        <f t="shared" si="831"/>
        <v>0.11111111111111106</v>
      </c>
      <c r="U538" s="724" t="s">
        <v>28</v>
      </c>
      <c r="V538" s="725" t="s">
        <v>484</v>
      </c>
      <c r="W538" s="726" t="s">
        <v>11</v>
      </c>
      <c r="Z538" s="727">
        <v>7.9</v>
      </c>
      <c r="AA538" s="237">
        <f t="shared" si="832"/>
        <v>3.2679738562091505E-2</v>
      </c>
      <c r="AB538" s="214" t="s">
        <v>627</v>
      </c>
      <c r="AD538" s="227">
        <f t="shared" si="808"/>
        <v>7.65</v>
      </c>
      <c r="AE538" s="228">
        <f t="shared" si="809"/>
        <v>7.9</v>
      </c>
      <c r="AF538" s="229">
        <f t="shared" si="810"/>
        <v>3.2679738562091505E-2</v>
      </c>
      <c r="AG538" s="724" t="s">
        <v>28</v>
      </c>
      <c r="AH538" s="725" t="s">
        <v>484</v>
      </c>
      <c r="AI538" s="726" t="s">
        <v>11</v>
      </c>
    </row>
    <row r="539" spans="1:35" ht="28.5" x14ac:dyDescent="0.25">
      <c r="A539" s="719" t="s">
        <v>628</v>
      </c>
      <c r="B539" s="446"/>
      <c r="O539" s="720"/>
      <c r="P539" s="721" t="s">
        <v>152</v>
      </c>
      <c r="Q539" s="721"/>
      <c r="R539" s="722">
        <v>7.65</v>
      </c>
      <c r="S539" s="723">
        <f t="shared" si="830"/>
        <v>8.5</v>
      </c>
      <c r="T539" s="233">
        <f t="shared" si="831"/>
        <v>0.11111111111111106</v>
      </c>
      <c r="U539" s="724"/>
      <c r="V539" s="725"/>
      <c r="W539" s="728"/>
      <c r="X539" s="676"/>
      <c r="Y539" s="676"/>
      <c r="Z539" s="727">
        <v>7.9</v>
      </c>
      <c r="AA539" s="237">
        <f t="shared" si="832"/>
        <v>3.2679738562091505E-2</v>
      </c>
      <c r="AB539" s="214" t="s">
        <v>618</v>
      </c>
      <c r="AD539" s="227">
        <f t="shared" si="808"/>
        <v>7.65</v>
      </c>
      <c r="AE539" s="228">
        <f t="shared" si="809"/>
        <v>7.9</v>
      </c>
      <c r="AF539" s="229">
        <f t="shared" si="810"/>
        <v>3.2679738562091505E-2</v>
      </c>
      <c r="AG539" s="724"/>
      <c r="AH539" s="725"/>
      <c r="AI539" s="728"/>
    </row>
    <row r="540" spans="1:35" x14ac:dyDescent="0.25">
      <c r="A540" s="719" t="s">
        <v>629</v>
      </c>
      <c r="B540" s="446"/>
      <c r="O540" s="720">
        <v>4.45</v>
      </c>
      <c r="P540" s="721">
        <v>4.9000000000000004</v>
      </c>
      <c r="Q540" s="721"/>
      <c r="R540" s="722">
        <v>5</v>
      </c>
      <c r="S540" s="723">
        <f t="shared" si="830"/>
        <v>5.5</v>
      </c>
      <c r="T540" s="233">
        <f t="shared" si="831"/>
        <v>0.1</v>
      </c>
      <c r="U540" s="724" t="s">
        <v>28</v>
      </c>
      <c r="V540" s="725" t="s">
        <v>484</v>
      </c>
      <c r="W540" s="726" t="s">
        <v>11</v>
      </c>
      <c r="Z540" s="727">
        <v>5</v>
      </c>
      <c r="AA540" s="237">
        <f t="shared" si="832"/>
        <v>0</v>
      </c>
      <c r="AB540" s="214" t="s">
        <v>618</v>
      </c>
      <c r="AD540" s="227">
        <f t="shared" si="808"/>
        <v>5</v>
      </c>
      <c r="AE540" s="228">
        <f t="shared" si="809"/>
        <v>5</v>
      </c>
      <c r="AF540" s="229">
        <f t="shared" si="810"/>
        <v>0</v>
      </c>
      <c r="AG540" s="724" t="s">
        <v>28</v>
      </c>
      <c r="AH540" s="725" t="s">
        <v>484</v>
      </c>
      <c r="AI540" s="726" t="s">
        <v>11</v>
      </c>
    </row>
    <row r="541" spans="1:35" x14ac:dyDescent="0.25">
      <c r="A541" s="719" t="s">
        <v>630</v>
      </c>
      <c r="B541" s="446"/>
      <c r="O541" s="720"/>
      <c r="P541" s="721" t="s">
        <v>152</v>
      </c>
      <c r="Q541" s="721"/>
      <c r="R541" s="722">
        <v>5</v>
      </c>
      <c r="S541" s="723">
        <f t="shared" si="830"/>
        <v>5.5</v>
      </c>
      <c r="T541" s="233">
        <f t="shared" si="831"/>
        <v>0.1</v>
      </c>
      <c r="U541" s="724"/>
      <c r="V541" s="725"/>
      <c r="W541" s="728"/>
      <c r="X541" s="676"/>
      <c r="Y541" s="676"/>
      <c r="Z541" s="727">
        <v>5</v>
      </c>
      <c r="AA541" s="237">
        <f t="shared" si="832"/>
        <v>0</v>
      </c>
      <c r="AB541" s="214" t="s">
        <v>618</v>
      </c>
      <c r="AD541" s="227">
        <f t="shared" si="808"/>
        <v>5</v>
      </c>
      <c r="AE541" s="228">
        <f t="shared" si="809"/>
        <v>5</v>
      </c>
      <c r="AF541" s="229">
        <f t="shared" si="810"/>
        <v>0</v>
      </c>
      <c r="AG541" s="724"/>
      <c r="AH541" s="725"/>
      <c r="AI541" s="728"/>
    </row>
    <row r="542" spans="1:35" x14ac:dyDescent="0.25">
      <c r="A542" s="719" t="s">
        <v>631</v>
      </c>
      <c r="B542" s="446"/>
      <c r="O542" s="720">
        <v>2.8</v>
      </c>
      <c r="P542" s="721">
        <v>3.5</v>
      </c>
      <c r="Q542" s="721"/>
      <c r="R542" s="722">
        <v>3.6</v>
      </c>
      <c r="S542" s="723">
        <f t="shared" si="830"/>
        <v>4</v>
      </c>
      <c r="T542" s="233">
        <f t="shared" si="831"/>
        <v>0.11111111111111108</v>
      </c>
      <c r="U542" s="724" t="s">
        <v>28</v>
      </c>
      <c r="V542" s="725" t="s">
        <v>484</v>
      </c>
      <c r="W542" s="726" t="s">
        <v>11</v>
      </c>
      <c r="Z542" s="727">
        <v>3.75</v>
      </c>
      <c r="AA542" s="237">
        <f t="shared" si="832"/>
        <v>4.1666666666666644E-2</v>
      </c>
      <c r="AB542" s="214" t="s">
        <v>618</v>
      </c>
      <c r="AD542" s="227">
        <f t="shared" si="808"/>
        <v>3.6</v>
      </c>
      <c r="AE542" s="228">
        <f t="shared" si="809"/>
        <v>3.75</v>
      </c>
      <c r="AF542" s="229">
        <f t="shared" si="810"/>
        <v>4.1666666666666644E-2</v>
      </c>
      <c r="AG542" s="724" t="s">
        <v>28</v>
      </c>
      <c r="AH542" s="725" t="s">
        <v>484</v>
      </c>
      <c r="AI542" s="726" t="s">
        <v>11</v>
      </c>
    </row>
    <row r="543" spans="1:35" ht="28.5" x14ac:dyDescent="0.25">
      <c r="A543" s="719" t="s">
        <v>632</v>
      </c>
      <c r="B543" s="446"/>
      <c r="O543" s="720"/>
      <c r="P543" s="721" t="s">
        <v>152</v>
      </c>
      <c r="Q543" s="721"/>
      <c r="R543" s="722">
        <v>3.45</v>
      </c>
      <c r="S543" s="723">
        <f t="shared" si="830"/>
        <v>3.8000000000000003</v>
      </c>
      <c r="T543" s="233">
        <f t="shared" si="831"/>
        <v>0.10144927536231886</v>
      </c>
      <c r="U543" s="724"/>
      <c r="V543" s="725"/>
      <c r="W543" s="728"/>
      <c r="X543" s="676"/>
      <c r="Y543" s="676"/>
      <c r="Z543" s="727">
        <v>3.5</v>
      </c>
      <c r="AA543" s="237">
        <f t="shared" si="832"/>
        <v>1.4492753623188354E-2</v>
      </c>
      <c r="AB543" s="214" t="s">
        <v>618</v>
      </c>
      <c r="AD543" s="227">
        <f t="shared" si="808"/>
        <v>3.45</v>
      </c>
      <c r="AE543" s="228">
        <f t="shared" si="809"/>
        <v>3.5</v>
      </c>
      <c r="AF543" s="229">
        <f t="shared" si="810"/>
        <v>1.4492753623188354E-2</v>
      </c>
      <c r="AG543" s="724"/>
      <c r="AH543" s="725"/>
      <c r="AI543" s="728"/>
    </row>
    <row r="544" spans="1:35" x14ac:dyDescent="0.25">
      <c r="A544" s="729" t="s">
        <v>633</v>
      </c>
      <c r="B544" s="446"/>
      <c r="O544" s="720">
        <v>15</v>
      </c>
      <c r="P544" s="721">
        <v>16.5</v>
      </c>
      <c r="Q544" s="721"/>
      <c r="R544" s="722">
        <v>18</v>
      </c>
      <c r="S544" s="723">
        <f t="shared" si="830"/>
        <v>19.8</v>
      </c>
      <c r="T544" s="233">
        <f t="shared" si="831"/>
        <v>0.10000000000000003</v>
      </c>
      <c r="U544" s="724" t="s">
        <v>28</v>
      </c>
      <c r="V544" s="725" t="s">
        <v>484</v>
      </c>
      <c r="W544" s="726" t="s">
        <v>11</v>
      </c>
      <c r="Z544" s="727">
        <v>18</v>
      </c>
      <c r="AA544" s="237">
        <f t="shared" si="832"/>
        <v>0</v>
      </c>
      <c r="AB544" s="214" t="s">
        <v>634</v>
      </c>
      <c r="AD544" s="227">
        <f t="shared" si="808"/>
        <v>18</v>
      </c>
      <c r="AE544" s="228">
        <f t="shared" si="809"/>
        <v>18</v>
      </c>
      <c r="AF544" s="229">
        <f t="shared" si="810"/>
        <v>0</v>
      </c>
      <c r="AG544" s="724" t="s">
        <v>28</v>
      </c>
      <c r="AH544" s="725" t="s">
        <v>484</v>
      </c>
      <c r="AI544" s="726" t="s">
        <v>11</v>
      </c>
    </row>
    <row r="545" spans="1:35" x14ac:dyDescent="0.25">
      <c r="A545" s="729" t="s">
        <v>635</v>
      </c>
      <c r="B545" s="446"/>
      <c r="O545" s="720"/>
      <c r="P545" s="721" t="s">
        <v>152</v>
      </c>
      <c r="Q545" s="721"/>
      <c r="R545" s="722">
        <v>17.149999999999999</v>
      </c>
      <c r="S545" s="723">
        <f t="shared" si="830"/>
        <v>18.900000000000002</v>
      </c>
      <c r="T545" s="233">
        <f t="shared" si="831"/>
        <v>0.10204081632653082</v>
      </c>
      <c r="U545" s="724"/>
      <c r="V545" s="725"/>
      <c r="W545" s="728"/>
      <c r="X545" s="676"/>
      <c r="Y545" s="676"/>
      <c r="Z545" s="727">
        <v>17.149999999999999</v>
      </c>
      <c r="AA545" s="237">
        <f t="shared" si="832"/>
        <v>0</v>
      </c>
      <c r="AB545" s="214" t="s">
        <v>618</v>
      </c>
      <c r="AD545" s="227">
        <f t="shared" si="808"/>
        <v>17.149999999999999</v>
      </c>
      <c r="AE545" s="228">
        <f t="shared" si="809"/>
        <v>17.149999999999999</v>
      </c>
      <c r="AF545" s="229">
        <f t="shared" si="810"/>
        <v>0</v>
      </c>
      <c r="AG545" s="724"/>
      <c r="AH545" s="725"/>
      <c r="AI545" s="728"/>
    </row>
    <row r="546" spans="1:35" ht="28.5" x14ac:dyDescent="0.25">
      <c r="A546" s="729" t="s">
        <v>636</v>
      </c>
      <c r="B546" s="446"/>
      <c r="O546" s="720">
        <v>12.15</v>
      </c>
      <c r="P546" s="721">
        <v>13.4</v>
      </c>
      <c r="Q546" s="721"/>
      <c r="R546" s="722">
        <v>14.6</v>
      </c>
      <c r="S546" s="723">
        <f t="shared" si="830"/>
        <v>16.100000000000001</v>
      </c>
      <c r="T546" s="233">
        <f t="shared" si="831"/>
        <v>0.10273972602739738</v>
      </c>
      <c r="U546" s="724" t="s">
        <v>28</v>
      </c>
      <c r="V546" s="725" t="s">
        <v>484</v>
      </c>
      <c r="W546" s="726" t="s">
        <v>11</v>
      </c>
      <c r="Z546" s="727">
        <v>14.6</v>
      </c>
      <c r="AA546" s="237">
        <f t="shared" si="832"/>
        <v>0</v>
      </c>
      <c r="AB546" s="214" t="s">
        <v>637</v>
      </c>
      <c r="AD546" s="227">
        <f t="shared" si="808"/>
        <v>14.6</v>
      </c>
      <c r="AE546" s="228">
        <f t="shared" si="809"/>
        <v>14.6</v>
      </c>
      <c r="AF546" s="229">
        <f t="shared" si="810"/>
        <v>0</v>
      </c>
      <c r="AG546" s="724" t="s">
        <v>28</v>
      </c>
      <c r="AH546" s="725" t="s">
        <v>484</v>
      </c>
      <c r="AI546" s="726" t="s">
        <v>11</v>
      </c>
    </row>
    <row r="547" spans="1:35" ht="28.5" x14ac:dyDescent="0.25">
      <c r="A547" s="729" t="s">
        <v>638</v>
      </c>
      <c r="B547" s="446"/>
      <c r="O547" s="720"/>
      <c r="P547" s="721" t="s">
        <v>152</v>
      </c>
      <c r="Q547" s="721"/>
      <c r="R547" s="722">
        <v>13.95</v>
      </c>
      <c r="S547" s="723">
        <f t="shared" si="830"/>
        <v>15.4</v>
      </c>
      <c r="T547" s="233">
        <f t="shared" si="831"/>
        <v>0.10394265232974918</v>
      </c>
      <c r="U547" s="724"/>
      <c r="V547" s="725"/>
      <c r="W547" s="728"/>
      <c r="X547" s="676"/>
      <c r="Y547" s="676"/>
      <c r="Z547" s="727">
        <v>13.95</v>
      </c>
      <c r="AA547" s="237">
        <f t="shared" si="832"/>
        <v>0</v>
      </c>
      <c r="AB547" s="214" t="s">
        <v>618</v>
      </c>
      <c r="AD547" s="227">
        <f t="shared" si="808"/>
        <v>13.95</v>
      </c>
      <c r="AE547" s="228">
        <f t="shared" si="809"/>
        <v>13.95</v>
      </c>
      <c r="AF547" s="229">
        <f t="shared" si="810"/>
        <v>0</v>
      </c>
      <c r="AG547" s="724"/>
      <c r="AH547" s="725"/>
      <c r="AI547" s="728"/>
    </row>
    <row r="548" spans="1:35" x14ac:dyDescent="0.25">
      <c r="A548" s="729" t="s">
        <v>639</v>
      </c>
      <c r="B548" s="446"/>
      <c r="O548" s="720">
        <v>12.15</v>
      </c>
      <c r="P548" s="721">
        <v>13.4</v>
      </c>
      <c r="Q548" s="721"/>
      <c r="R548" s="722">
        <v>14.6</v>
      </c>
      <c r="S548" s="723">
        <f t="shared" si="830"/>
        <v>16.100000000000001</v>
      </c>
      <c r="T548" s="233">
        <f t="shared" si="831"/>
        <v>0.10273972602739738</v>
      </c>
      <c r="U548" s="724" t="s">
        <v>28</v>
      </c>
      <c r="V548" s="725" t="s">
        <v>484</v>
      </c>
      <c r="W548" s="726" t="s">
        <v>11</v>
      </c>
      <c r="Z548" s="727">
        <v>15</v>
      </c>
      <c r="AA548" s="237">
        <f t="shared" si="832"/>
        <v>2.7397260273972629E-2</v>
      </c>
      <c r="AB548" s="214" t="s">
        <v>618</v>
      </c>
      <c r="AD548" s="227">
        <f t="shared" si="808"/>
        <v>14.6</v>
      </c>
      <c r="AE548" s="228">
        <f t="shared" si="809"/>
        <v>15</v>
      </c>
      <c r="AF548" s="229">
        <f t="shared" si="810"/>
        <v>2.7397260273972629E-2</v>
      </c>
      <c r="AG548" s="724" t="s">
        <v>28</v>
      </c>
      <c r="AH548" s="725" t="s">
        <v>484</v>
      </c>
      <c r="AI548" s="726" t="s">
        <v>11</v>
      </c>
    </row>
    <row r="549" spans="1:35" x14ac:dyDescent="0.25">
      <c r="A549" s="729" t="s">
        <v>640</v>
      </c>
      <c r="B549" s="446"/>
      <c r="O549" s="720"/>
      <c r="P549" s="721" t="s">
        <v>152</v>
      </c>
      <c r="Q549" s="721"/>
      <c r="R549" s="722">
        <v>13.95</v>
      </c>
      <c r="S549" s="723">
        <f t="shared" si="830"/>
        <v>15.4</v>
      </c>
      <c r="T549" s="233">
        <f t="shared" si="831"/>
        <v>0.10394265232974918</v>
      </c>
      <c r="U549" s="724"/>
      <c r="V549" s="725"/>
      <c r="W549" s="728"/>
      <c r="X549" s="676"/>
      <c r="Y549" s="676"/>
      <c r="Z549" s="727">
        <v>14.5</v>
      </c>
      <c r="AA549" s="237">
        <f t="shared" si="832"/>
        <v>3.9426523297491092E-2</v>
      </c>
      <c r="AB549" s="214" t="s">
        <v>618</v>
      </c>
      <c r="AD549" s="227">
        <f t="shared" si="808"/>
        <v>13.95</v>
      </c>
      <c r="AE549" s="228">
        <f t="shared" si="809"/>
        <v>14.5</v>
      </c>
      <c r="AF549" s="229">
        <f t="shared" si="810"/>
        <v>3.9426523297491092E-2</v>
      </c>
      <c r="AG549" s="724"/>
      <c r="AH549" s="725"/>
      <c r="AI549" s="728"/>
    </row>
    <row r="550" spans="1:35" x14ac:dyDescent="0.25">
      <c r="A550" s="719" t="s">
        <v>641</v>
      </c>
      <c r="B550" s="446"/>
      <c r="O550" s="730">
        <v>205</v>
      </c>
      <c r="P550" s="721">
        <v>205</v>
      </c>
      <c r="Q550" s="721"/>
      <c r="R550" s="722">
        <v>220</v>
      </c>
      <c r="S550" s="723">
        <f t="shared" si="830"/>
        <v>242</v>
      </c>
      <c r="T550" s="233">
        <f t="shared" si="831"/>
        <v>0.1</v>
      </c>
      <c r="U550" s="724" t="s">
        <v>28</v>
      </c>
      <c r="V550" s="725" t="s">
        <v>122</v>
      </c>
      <c r="W550" s="726" t="s">
        <v>11</v>
      </c>
      <c r="Z550" s="731">
        <v>230</v>
      </c>
      <c r="AA550" s="237">
        <f t="shared" si="832"/>
        <v>4.5454545454545456E-2</v>
      </c>
      <c r="AB550" s="214" t="s">
        <v>642</v>
      </c>
      <c r="AD550" s="227">
        <f t="shared" si="808"/>
        <v>220</v>
      </c>
      <c r="AE550" s="228">
        <f t="shared" si="809"/>
        <v>230</v>
      </c>
      <c r="AF550" s="229">
        <f t="shared" si="810"/>
        <v>4.5454545454545456E-2</v>
      </c>
      <c r="AG550" s="724" t="s">
        <v>28</v>
      </c>
      <c r="AH550" s="725" t="s">
        <v>122</v>
      </c>
      <c r="AI550" s="726" t="s">
        <v>11</v>
      </c>
    </row>
    <row r="551" spans="1:35" x14ac:dyDescent="0.25">
      <c r="A551" s="719" t="s">
        <v>643</v>
      </c>
      <c r="B551" s="446"/>
      <c r="O551" s="730" t="s">
        <v>147</v>
      </c>
      <c r="P551" s="721" t="s">
        <v>147</v>
      </c>
      <c r="Q551" s="721"/>
      <c r="R551" s="722" t="s">
        <v>147</v>
      </c>
      <c r="S551" s="723" t="s">
        <v>147</v>
      </c>
      <c r="T551" s="732"/>
      <c r="U551" s="732"/>
      <c r="V551" s="725"/>
      <c r="W551" s="726" t="s">
        <v>11</v>
      </c>
      <c r="Z551" s="731" t="s">
        <v>147</v>
      </c>
      <c r="AA551" s="237"/>
      <c r="AB551" s="214"/>
      <c r="AD551" s="227" t="str">
        <f t="shared" si="808"/>
        <v>POA</v>
      </c>
      <c r="AE551" s="228" t="str">
        <f t="shared" si="809"/>
        <v>POA</v>
      </c>
      <c r="AF551" s="229">
        <f t="shared" si="810"/>
        <v>0</v>
      </c>
      <c r="AG551" s="732"/>
      <c r="AH551" s="725"/>
      <c r="AI551" s="726" t="s">
        <v>11</v>
      </c>
    </row>
    <row r="552" spans="1:35" ht="42.75" x14ac:dyDescent="0.25">
      <c r="A552" s="719" t="s">
        <v>644</v>
      </c>
      <c r="B552" s="446"/>
      <c r="O552" s="730">
        <v>360</v>
      </c>
      <c r="P552" s="721">
        <v>360</v>
      </c>
      <c r="Q552" s="721"/>
      <c r="R552" s="722">
        <v>385</v>
      </c>
      <c r="S552" s="723">
        <f t="shared" ref="S552" si="833">ROUNDUP(R552*1.1,1)</f>
        <v>423.5</v>
      </c>
      <c r="T552" s="233">
        <f t="shared" ref="T552:T554" si="834">+(S552-R552)/R552</f>
        <v>0.1</v>
      </c>
      <c r="U552" s="724" t="s">
        <v>28</v>
      </c>
      <c r="V552" s="725" t="s">
        <v>645</v>
      </c>
      <c r="W552" s="726" t="s">
        <v>11</v>
      </c>
      <c r="Z552" s="727">
        <v>410</v>
      </c>
      <c r="AA552" s="237">
        <f t="shared" si="832"/>
        <v>6.4935064935064929E-2</v>
      </c>
      <c r="AB552" s="214" t="s">
        <v>646</v>
      </c>
      <c r="AD552" s="227">
        <f t="shared" si="808"/>
        <v>385</v>
      </c>
      <c r="AE552" s="228">
        <f t="shared" si="809"/>
        <v>410</v>
      </c>
      <c r="AF552" s="229">
        <f t="shared" si="810"/>
        <v>6.4935064935064929E-2</v>
      </c>
      <c r="AG552" s="724" t="s">
        <v>28</v>
      </c>
      <c r="AH552" s="725" t="s">
        <v>645</v>
      </c>
      <c r="AI552" s="726" t="s">
        <v>11</v>
      </c>
    </row>
    <row r="553" spans="1:35" x14ac:dyDescent="0.25">
      <c r="A553" s="719" t="s">
        <v>647</v>
      </c>
      <c r="B553" s="446"/>
      <c r="O553" s="733">
        <v>0.15</v>
      </c>
      <c r="P553" s="734">
        <f>+O553</f>
        <v>0.15</v>
      </c>
      <c r="Q553" s="734"/>
      <c r="R553" s="732">
        <f>+P553</f>
        <v>0.15</v>
      </c>
      <c r="S553" s="735">
        <v>0.15</v>
      </c>
      <c r="T553" s="233">
        <f t="shared" si="834"/>
        <v>0</v>
      </c>
      <c r="U553" s="724" t="s">
        <v>28</v>
      </c>
      <c r="V553" s="725"/>
      <c r="W553" s="726" t="s">
        <v>11</v>
      </c>
      <c r="Z553" s="736"/>
      <c r="AA553" s="237" t="str">
        <f t="shared" si="832"/>
        <v>N/A</v>
      </c>
      <c r="AB553" s="214"/>
      <c r="AD553" s="227">
        <f t="shared" si="808"/>
        <v>0.15</v>
      </c>
      <c r="AE553" s="228">
        <f t="shared" si="809"/>
        <v>0.15</v>
      </c>
      <c r="AF553" s="229">
        <f t="shared" si="810"/>
        <v>0</v>
      </c>
      <c r="AG553" s="724" t="s">
        <v>28</v>
      </c>
      <c r="AH553" s="725"/>
      <c r="AI553" s="726" t="s">
        <v>11</v>
      </c>
    </row>
    <row r="554" spans="1:35" ht="15" thickBot="1" x14ac:dyDescent="0.3">
      <c r="A554" s="737" t="s">
        <v>648</v>
      </c>
      <c r="B554" s="738"/>
      <c r="C554" s="739"/>
      <c r="D554" s="739"/>
      <c r="E554" s="740"/>
      <c r="F554" s="739"/>
      <c r="G554" s="739"/>
      <c r="H554" s="740"/>
      <c r="I554" s="739"/>
      <c r="J554" s="739"/>
      <c r="K554" s="740"/>
      <c r="L554" s="739"/>
      <c r="M554" s="739"/>
      <c r="N554" s="740"/>
      <c r="O554" s="741">
        <v>58</v>
      </c>
      <c r="P554" s="742">
        <v>85</v>
      </c>
      <c r="Q554" s="742"/>
      <c r="R554" s="743">
        <v>95</v>
      </c>
      <c r="S554" s="744">
        <f t="shared" ref="S554" si="835">ROUNDUP(R554*1.1,1)</f>
        <v>104.5</v>
      </c>
      <c r="T554" s="233">
        <f t="shared" si="834"/>
        <v>0.1</v>
      </c>
      <c r="U554" s="745" t="s">
        <v>28</v>
      </c>
      <c r="V554" s="746" t="s">
        <v>649</v>
      </c>
      <c r="W554" s="747" t="s">
        <v>11</v>
      </c>
      <c r="Z554" s="748">
        <v>100</v>
      </c>
      <c r="AA554" s="316">
        <f>IF(Z554=0,"N/A",(Z554-R554)/R554)</f>
        <v>5.2631578947368418E-2</v>
      </c>
      <c r="AB554" s="317"/>
      <c r="AD554" s="318">
        <f t="shared" si="808"/>
        <v>95</v>
      </c>
      <c r="AE554" s="319">
        <f t="shared" si="809"/>
        <v>100</v>
      </c>
      <c r="AF554" s="320">
        <f t="shared" si="810"/>
        <v>5.2631578947368418E-2</v>
      </c>
      <c r="AG554" s="745" t="s">
        <v>28</v>
      </c>
      <c r="AH554" s="746" t="s">
        <v>649</v>
      </c>
      <c r="AI554" s="747" t="s">
        <v>11</v>
      </c>
    </row>
    <row r="555" spans="1:35" ht="15" thickBot="1" x14ac:dyDescent="0.3">
      <c r="A555" s="749"/>
      <c r="O555" s="750"/>
      <c r="P555" s="751"/>
      <c r="Q555" s="751"/>
      <c r="R555" s="751"/>
      <c r="S555" s="752"/>
      <c r="T555" s="753"/>
      <c r="U555" s="753"/>
      <c r="V555" s="754"/>
      <c r="W555" s="754"/>
      <c r="AA555" s="237"/>
      <c r="AB555" s="706"/>
      <c r="AD555" s="185"/>
      <c r="AG555" s="753"/>
      <c r="AH555" s="754"/>
      <c r="AI555" s="754"/>
    </row>
    <row r="556" spans="1:35" ht="60" x14ac:dyDescent="0.25">
      <c r="A556" s="755" t="s">
        <v>650</v>
      </c>
      <c r="B556" s="190"/>
      <c r="C556" s="708"/>
      <c r="D556" s="708"/>
      <c r="E556" s="709"/>
      <c r="F556" s="708"/>
      <c r="G556" s="708"/>
      <c r="H556" s="709"/>
      <c r="I556" s="708"/>
      <c r="J556" s="708"/>
      <c r="K556" s="709"/>
      <c r="L556" s="708"/>
      <c r="M556" s="708"/>
      <c r="N556" s="709"/>
      <c r="O556" s="710" t="s">
        <v>69</v>
      </c>
      <c r="P556" s="283" t="s">
        <v>91</v>
      </c>
      <c r="Q556" s="283" t="s">
        <v>4</v>
      </c>
      <c r="R556" s="283" t="s">
        <v>2</v>
      </c>
      <c r="S556" s="284" t="s">
        <v>72</v>
      </c>
      <c r="T556" s="283" t="s">
        <v>4</v>
      </c>
      <c r="U556" s="756" t="s">
        <v>73</v>
      </c>
      <c r="V556" s="710" t="s">
        <v>6</v>
      </c>
      <c r="W556" s="757" t="s">
        <v>7</v>
      </c>
      <c r="Z556" s="286"/>
      <c r="AA556" s="388"/>
      <c r="AB556" s="389"/>
      <c r="AD556" s="202" t="s">
        <v>71</v>
      </c>
      <c r="AE556" s="203" t="s">
        <v>72</v>
      </c>
      <c r="AF556" s="204" t="s">
        <v>4</v>
      </c>
      <c r="AG556" s="202" t="s">
        <v>73</v>
      </c>
      <c r="AH556" s="202" t="s">
        <v>6</v>
      </c>
      <c r="AI556" s="205" t="s">
        <v>7</v>
      </c>
    </row>
    <row r="557" spans="1:35" x14ac:dyDescent="0.25">
      <c r="A557" s="729" t="s">
        <v>651</v>
      </c>
      <c r="B557" s="446"/>
      <c r="O557" s="720" t="s">
        <v>652</v>
      </c>
      <c r="P557" s="721" t="s">
        <v>652</v>
      </c>
      <c r="Q557" s="721"/>
      <c r="R557" s="721" t="s">
        <v>652</v>
      </c>
      <c r="S557" s="758" t="s">
        <v>652</v>
      </c>
      <c r="T557" s="721" t="s">
        <v>652</v>
      </c>
      <c r="U557" s="732"/>
      <c r="V557" s="725"/>
      <c r="W557" s="726" t="s">
        <v>11</v>
      </c>
      <c r="Z557" s="213"/>
      <c r="AA557" s="390" t="str">
        <f>IF(Z557=0,"N/A",(Z557-R557)/R557)</f>
        <v>N/A</v>
      </c>
      <c r="AB557" s="391"/>
      <c r="AD557" s="227" t="str">
        <f t="shared" si="808"/>
        <v>Free</v>
      </c>
      <c r="AE557" s="228" t="str">
        <f t="shared" si="809"/>
        <v>Free</v>
      </c>
      <c r="AF557" s="229" t="str">
        <f t="shared" si="810"/>
        <v>Free</v>
      </c>
      <c r="AG557" s="732"/>
      <c r="AH557" s="725"/>
      <c r="AI557" s="726" t="s">
        <v>11</v>
      </c>
    </row>
    <row r="558" spans="1:35" x14ac:dyDescent="0.25">
      <c r="A558" s="729" t="s">
        <v>653</v>
      </c>
      <c r="B558" s="446"/>
      <c r="O558" s="720" t="s">
        <v>652</v>
      </c>
      <c r="P558" s="721" t="s">
        <v>652</v>
      </c>
      <c r="Q558" s="721"/>
      <c r="R558" s="721" t="s">
        <v>652</v>
      </c>
      <c r="S558" s="758" t="s">
        <v>652</v>
      </c>
      <c r="T558" s="721" t="s">
        <v>652</v>
      </c>
      <c r="U558" s="732"/>
      <c r="V558" s="725"/>
      <c r="W558" s="726" t="s">
        <v>11</v>
      </c>
      <c r="Z558" s="213"/>
      <c r="AA558" s="390" t="str">
        <f>IF(Z558=0,"N/A",(Z558-R558)/R558)</f>
        <v>N/A</v>
      </c>
      <c r="AB558" s="759"/>
      <c r="AD558" s="227" t="str">
        <f t="shared" si="808"/>
        <v>Free</v>
      </c>
      <c r="AE558" s="228" t="str">
        <f t="shared" si="809"/>
        <v>Free</v>
      </c>
      <c r="AF558" s="229" t="str">
        <f t="shared" si="810"/>
        <v>Free</v>
      </c>
      <c r="AG558" s="732"/>
      <c r="AH558" s="725"/>
      <c r="AI558" s="726" t="s">
        <v>11</v>
      </c>
    </row>
    <row r="559" spans="1:35" x14ac:dyDescent="0.25">
      <c r="A559" s="729" t="s">
        <v>654</v>
      </c>
      <c r="B559" s="446"/>
      <c r="O559" s="720"/>
      <c r="P559" s="721" t="s">
        <v>152</v>
      </c>
      <c r="Q559" s="721"/>
      <c r="R559" s="721">
        <v>300</v>
      </c>
      <c r="S559" s="758">
        <f t="shared" ref="S559:S565" si="836">ROUNDUP(R559*1.1,1)</f>
        <v>330</v>
      </c>
      <c r="T559" s="233">
        <f t="shared" ref="T559:T565" si="837">+(S559-R559)/R559</f>
        <v>0.1</v>
      </c>
      <c r="U559" s="732" t="s">
        <v>45</v>
      </c>
      <c r="V559" s="725" t="s">
        <v>655</v>
      </c>
      <c r="W559" s="726" t="s">
        <v>11</v>
      </c>
      <c r="X559" s="676"/>
      <c r="Y559" s="676"/>
      <c r="Z559" s="677">
        <v>300</v>
      </c>
      <c r="AA559" s="390">
        <v>0</v>
      </c>
      <c r="AB559" s="214" t="s">
        <v>642</v>
      </c>
      <c r="AD559" s="227">
        <f t="shared" si="808"/>
        <v>300</v>
      </c>
      <c r="AE559" s="228">
        <f t="shared" si="809"/>
        <v>300</v>
      </c>
      <c r="AF559" s="229">
        <f t="shared" si="810"/>
        <v>0</v>
      </c>
      <c r="AG559" s="732" t="s">
        <v>45</v>
      </c>
      <c r="AH559" s="725" t="s">
        <v>655</v>
      </c>
      <c r="AI559" s="726" t="s">
        <v>11</v>
      </c>
    </row>
    <row r="560" spans="1:35" x14ac:dyDescent="0.25">
      <c r="A560" s="729" t="s">
        <v>656</v>
      </c>
      <c r="B560" s="446"/>
      <c r="O560" s="720">
        <v>180</v>
      </c>
      <c r="P560" s="721">
        <v>198</v>
      </c>
      <c r="Q560" s="721"/>
      <c r="R560" s="722">
        <v>215</v>
      </c>
      <c r="S560" s="723">
        <f t="shared" si="836"/>
        <v>236.5</v>
      </c>
      <c r="T560" s="233">
        <f t="shared" si="837"/>
        <v>0.1</v>
      </c>
      <c r="U560" s="732" t="s">
        <v>45</v>
      </c>
      <c r="V560" s="725" t="s">
        <v>657</v>
      </c>
      <c r="W560" s="726" t="s">
        <v>11</v>
      </c>
      <c r="Z560" s="361">
        <v>235</v>
      </c>
      <c r="AA560" s="390">
        <f>IF(Z560=0,"N/A",(Z560-R560)/R560)</f>
        <v>9.3023255813953487E-2</v>
      </c>
      <c r="AB560" s="214" t="s">
        <v>658</v>
      </c>
      <c r="AD560" s="227">
        <f t="shared" si="808"/>
        <v>215</v>
      </c>
      <c r="AE560" s="228">
        <f t="shared" si="809"/>
        <v>235</v>
      </c>
      <c r="AF560" s="229">
        <f t="shared" si="810"/>
        <v>9.3023255813953487E-2</v>
      </c>
      <c r="AG560" s="732" t="s">
        <v>45</v>
      </c>
      <c r="AH560" s="725" t="s">
        <v>657</v>
      </c>
      <c r="AI560" s="726" t="s">
        <v>11</v>
      </c>
    </row>
    <row r="561" spans="1:35" x14ac:dyDescent="0.25">
      <c r="A561" s="729" t="s">
        <v>656</v>
      </c>
      <c r="B561" s="446"/>
      <c r="O561" s="720">
        <v>90</v>
      </c>
      <c r="P561" s="721">
        <v>99</v>
      </c>
      <c r="Q561" s="721"/>
      <c r="R561" s="722">
        <v>108</v>
      </c>
      <c r="S561" s="723">
        <f t="shared" si="836"/>
        <v>118.8</v>
      </c>
      <c r="T561" s="233">
        <f t="shared" si="837"/>
        <v>9.9999999999999978E-2</v>
      </c>
      <c r="U561" s="732" t="s">
        <v>45</v>
      </c>
      <c r="V561" s="725" t="s">
        <v>659</v>
      </c>
      <c r="W561" s="726" t="s">
        <v>11</v>
      </c>
      <c r="Z561" s="361">
        <v>120</v>
      </c>
      <c r="AA561" s="390">
        <f t="shared" ref="AA561:AA574" si="838">IF(Z561=0,"N/A",(Z561-R561)/R561)</f>
        <v>0.1111111111111111</v>
      </c>
      <c r="AB561" s="214" t="s">
        <v>658</v>
      </c>
      <c r="AD561" s="227">
        <f t="shared" si="808"/>
        <v>108</v>
      </c>
      <c r="AE561" s="228">
        <f t="shared" si="809"/>
        <v>120</v>
      </c>
      <c r="AF561" s="229">
        <f t="shared" si="810"/>
        <v>0.1111111111111111</v>
      </c>
      <c r="AG561" s="732" t="s">
        <v>45</v>
      </c>
      <c r="AH561" s="725" t="s">
        <v>659</v>
      </c>
      <c r="AI561" s="726" t="s">
        <v>11</v>
      </c>
    </row>
    <row r="562" spans="1:35" x14ac:dyDescent="0.25">
      <c r="A562" s="729" t="s">
        <v>660</v>
      </c>
      <c r="B562" s="446"/>
      <c r="O562" s="91">
        <v>210</v>
      </c>
      <c r="P562" s="721">
        <v>230</v>
      </c>
      <c r="Q562" s="721"/>
      <c r="R562" s="722">
        <v>250</v>
      </c>
      <c r="S562" s="723">
        <f t="shared" si="836"/>
        <v>275</v>
      </c>
      <c r="T562" s="233">
        <f t="shared" si="837"/>
        <v>0.1</v>
      </c>
      <c r="U562" s="732" t="s">
        <v>45</v>
      </c>
      <c r="V562" s="69" t="s">
        <v>657</v>
      </c>
      <c r="W562" s="760" t="s">
        <v>11</v>
      </c>
      <c r="Z562" s="361">
        <v>250</v>
      </c>
      <c r="AA562" s="390">
        <v>0</v>
      </c>
      <c r="AB562" s="214" t="s">
        <v>642</v>
      </c>
      <c r="AD562" s="227">
        <f t="shared" si="808"/>
        <v>250</v>
      </c>
      <c r="AE562" s="228">
        <f t="shared" si="809"/>
        <v>250</v>
      </c>
      <c r="AF562" s="229">
        <f t="shared" si="810"/>
        <v>0</v>
      </c>
      <c r="AG562" s="732" t="s">
        <v>45</v>
      </c>
      <c r="AH562" s="69" t="s">
        <v>657</v>
      </c>
      <c r="AI562" s="760" t="s">
        <v>11</v>
      </c>
    </row>
    <row r="563" spans="1:35" x14ac:dyDescent="0.25">
      <c r="A563" s="729" t="s">
        <v>660</v>
      </c>
      <c r="B563" s="446"/>
      <c r="O563" s="761">
        <v>105</v>
      </c>
      <c r="P563" s="721">
        <v>115</v>
      </c>
      <c r="Q563" s="721"/>
      <c r="R563" s="722">
        <v>125</v>
      </c>
      <c r="S563" s="762">
        <f t="shared" si="836"/>
        <v>137.5</v>
      </c>
      <c r="T563" s="233">
        <f t="shared" si="837"/>
        <v>0.1</v>
      </c>
      <c r="U563" s="732" t="s">
        <v>45</v>
      </c>
      <c r="V563" s="763" t="s">
        <v>659</v>
      </c>
      <c r="W563" s="760" t="s">
        <v>11</v>
      </c>
      <c r="Z563" s="361">
        <v>125</v>
      </c>
      <c r="AA563" s="390">
        <v>0</v>
      </c>
      <c r="AB563" s="214" t="s">
        <v>642</v>
      </c>
      <c r="AD563" s="227">
        <f t="shared" si="808"/>
        <v>125</v>
      </c>
      <c r="AE563" s="228">
        <f t="shared" si="809"/>
        <v>125</v>
      </c>
      <c r="AF563" s="229">
        <f t="shared" si="810"/>
        <v>0</v>
      </c>
      <c r="AG563" s="732" t="s">
        <v>45</v>
      </c>
      <c r="AH563" s="763" t="s">
        <v>659</v>
      </c>
      <c r="AI563" s="760" t="s">
        <v>11</v>
      </c>
    </row>
    <row r="564" spans="1:35" x14ac:dyDescent="0.25">
      <c r="A564" s="729" t="s">
        <v>661</v>
      </c>
      <c r="B564" s="446"/>
      <c r="O564" s="91">
        <v>80</v>
      </c>
      <c r="P564" s="764">
        <v>80</v>
      </c>
      <c r="Q564" s="764"/>
      <c r="R564" s="722">
        <v>85</v>
      </c>
      <c r="S564" s="723">
        <f t="shared" si="836"/>
        <v>93.5</v>
      </c>
      <c r="T564" s="233">
        <f t="shared" si="837"/>
        <v>0.1</v>
      </c>
      <c r="U564" s="732" t="s">
        <v>45</v>
      </c>
      <c r="V564" s="69" t="s">
        <v>657</v>
      </c>
      <c r="W564" s="760" t="s">
        <v>11</v>
      </c>
      <c r="Z564" s="361">
        <v>95</v>
      </c>
      <c r="AA564" s="390">
        <f t="shared" si="838"/>
        <v>0.11764705882352941</v>
      </c>
      <c r="AB564" s="214" t="s">
        <v>658</v>
      </c>
      <c r="AD564" s="227">
        <f t="shared" si="808"/>
        <v>85</v>
      </c>
      <c r="AE564" s="228">
        <f t="shared" si="809"/>
        <v>95</v>
      </c>
      <c r="AF564" s="229">
        <f t="shared" si="810"/>
        <v>0.11764705882352941</v>
      </c>
      <c r="AG564" s="732" t="s">
        <v>45</v>
      </c>
      <c r="AH564" s="69" t="s">
        <v>657</v>
      </c>
      <c r="AI564" s="760" t="s">
        <v>11</v>
      </c>
    </row>
    <row r="565" spans="1:35" x14ac:dyDescent="0.25">
      <c r="A565" s="729" t="s">
        <v>661</v>
      </c>
      <c r="B565" s="446"/>
      <c r="O565" s="91">
        <v>40</v>
      </c>
      <c r="P565" s="764">
        <v>40</v>
      </c>
      <c r="Q565" s="764"/>
      <c r="R565" s="722">
        <v>45</v>
      </c>
      <c r="S565" s="723">
        <f t="shared" si="836"/>
        <v>49.5</v>
      </c>
      <c r="T565" s="233">
        <f t="shared" si="837"/>
        <v>0.1</v>
      </c>
      <c r="U565" s="732" t="s">
        <v>45</v>
      </c>
      <c r="V565" s="69" t="s">
        <v>659</v>
      </c>
      <c r="W565" s="760" t="s">
        <v>11</v>
      </c>
      <c r="Z565" s="361">
        <v>50</v>
      </c>
      <c r="AA565" s="390">
        <f t="shared" si="838"/>
        <v>0.1111111111111111</v>
      </c>
      <c r="AB565" s="214" t="s">
        <v>658</v>
      </c>
      <c r="AD565" s="227">
        <f t="shared" si="808"/>
        <v>45</v>
      </c>
      <c r="AE565" s="228">
        <f t="shared" si="809"/>
        <v>50</v>
      </c>
      <c r="AF565" s="229">
        <f t="shared" si="810"/>
        <v>0.1111111111111111</v>
      </c>
      <c r="AG565" s="732" t="s">
        <v>45</v>
      </c>
      <c r="AH565" s="69" t="s">
        <v>659</v>
      </c>
      <c r="AI565" s="760" t="s">
        <v>11</v>
      </c>
    </row>
    <row r="566" spans="1:35" ht="71.25" x14ac:dyDescent="0.25">
      <c r="A566" s="729" t="s">
        <v>662</v>
      </c>
      <c r="B566" s="446"/>
      <c r="O566" s="91" t="s">
        <v>663</v>
      </c>
      <c r="P566" s="764" t="s">
        <v>664</v>
      </c>
      <c r="Q566" s="764"/>
      <c r="R566" s="764" t="s">
        <v>664</v>
      </c>
      <c r="S566" s="765" t="s">
        <v>664</v>
      </c>
      <c r="T566" s="764" t="s">
        <v>664</v>
      </c>
      <c r="U566" s="732" t="s">
        <v>28</v>
      </c>
      <c r="V566" s="69" t="s">
        <v>665</v>
      </c>
      <c r="W566" s="760" t="s">
        <v>11</v>
      </c>
      <c r="Z566" s="766"/>
      <c r="AA566" s="390" t="str">
        <f t="shared" si="838"/>
        <v>N/A</v>
      </c>
      <c r="AB566" s="759"/>
      <c r="AD566" s="227" t="str">
        <f t="shared" si="808"/>
        <v>as charged by PRS/PPL</v>
      </c>
      <c r="AE566" s="228" t="str">
        <f t="shared" si="809"/>
        <v>as charged by PRS/PPL</v>
      </c>
      <c r="AF566" s="229" t="str">
        <f t="shared" si="810"/>
        <v>as charged by PRS/PPL</v>
      </c>
      <c r="AG566" s="732" t="s">
        <v>28</v>
      </c>
      <c r="AH566" s="69" t="s">
        <v>665</v>
      </c>
      <c r="AI566" s="760" t="s">
        <v>11</v>
      </c>
    </row>
    <row r="567" spans="1:35" x14ac:dyDescent="0.25">
      <c r="A567" s="767" t="s">
        <v>666</v>
      </c>
      <c r="B567" s="446"/>
      <c r="O567" s="768" t="s">
        <v>147</v>
      </c>
      <c r="P567" s="764" t="s">
        <v>147</v>
      </c>
      <c r="Q567" s="764"/>
      <c r="R567" s="764" t="s">
        <v>147</v>
      </c>
      <c r="S567" s="765" t="s">
        <v>147</v>
      </c>
      <c r="T567" s="732" t="s">
        <v>147</v>
      </c>
      <c r="U567" s="732" t="s">
        <v>45</v>
      </c>
      <c r="V567" s="69" t="s">
        <v>667</v>
      </c>
      <c r="W567" s="760" t="s">
        <v>11</v>
      </c>
      <c r="Z567" s="766"/>
      <c r="AA567" s="390" t="str">
        <f t="shared" si="838"/>
        <v>N/A</v>
      </c>
      <c r="AB567" s="759"/>
      <c r="AD567" s="227" t="str">
        <f t="shared" si="808"/>
        <v>POA</v>
      </c>
      <c r="AE567" s="228" t="str">
        <f t="shared" si="809"/>
        <v>POA</v>
      </c>
      <c r="AF567" s="229" t="str">
        <f t="shared" si="810"/>
        <v>POA</v>
      </c>
      <c r="AG567" s="732" t="s">
        <v>45</v>
      </c>
      <c r="AH567" s="69" t="s">
        <v>667</v>
      </c>
      <c r="AI567" s="760" t="s">
        <v>11</v>
      </c>
    </row>
    <row r="568" spans="1:35" ht="42.75" x14ac:dyDescent="0.25">
      <c r="A568" s="767" t="s">
        <v>668</v>
      </c>
      <c r="B568" s="446"/>
      <c r="O568" s="91">
        <v>5</v>
      </c>
      <c r="P568" s="769">
        <v>5</v>
      </c>
      <c r="Q568" s="769"/>
      <c r="R568" s="722">
        <v>6</v>
      </c>
      <c r="S568" s="723">
        <f t="shared" ref="S568:S570" si="839">ROUNDUP(R568*1.1,1)</f>
        <v>6.6</v>
      </c>
      <c r="T568" s="233">
        <f t="shared" ref="T568:T570" si="840">+(S568-R568)/R568</f>
        <v>9.9999999999999936E-2</v>
      </c>
      <c r="U568" s="732" t="s">
        <v>28</v>
      </c>
      <c r="V568" s="69" t="s">
        <v>669</v>
      </c>
      <c r="W568" s="760" t="s">
        <v>11</v>
      </c>
      <c r="Z568" s="361">
        <v>6</v>
      </c>
      <c r="AA568" s="390">
        <f t="shared" si="838"/>
        <v>0</v>
      </c>
      <c r="AB568" s="770" t="s">
        <v>670</v>
      </c>
      <c r="AD568" s="227">
        <f t="shared" si="808"/>
        <v>6</v>
      </c>
      <c r="AE568" s="228">
        <f t="shared" si="809"/>
        <v>6</v>
      </c>
      <c r="AF568" s="229">
        <f t="shared" si="810"/>
        <v>0</v>
      </c>
      <c r="AG568" s="732" t="s">
        <v>28</v>
      </c>
      <c r="AH568" s="69" t="s">
        <v>669</v>
      </c>
      <c r="AI568" s="760" t="s">
        <v>11</v>
      </c>
    </row>
    <row r="569" spans="1:35" ht="42.75" x14ac:dyDescent="0.25">
      <c r="A569" s="767" t="s">
        <v>671</v>
      </c>
      <c r="B569" s="446"/>
      <c r="O569" s="91">
        <v>10</v>
      </c>
      <c r="P569" s="769">
        <v>10</v>
      </c>
      <c r="Q569" s="769"/>
      <c r="R569" s="722">
        <v>11</v>
      </c>
      <c r="S569" s="723">
        <f t="shared" si="839"/>
        <v>12.1</v>
      </c>
      <c r="T569" s="233">
        <f t="shared" si="840"/>
        <v>9.9999999999999964E-2</v>
      </c>
      <c r="U569" s="732" t="s">
        <v>28</v>
      </c>
      <c r="V569" s="69" t="s">
        <v>672</v>
      </c>
      <c r="W569" s="760" t="s">
        <v>11</v>
      </c>
      <c r="Z569" s="361">
        <v>11</v>
      </c>
      <c r="AA569" s="390">
        <f t="shared" si="838"/>
        <v>0</v>
      </c>
      <c r="AB569" s="770" t="s">
        <v>670</v>
      </c>
      <c r="AD569" s="227">
        <f t="shared" si="808"/>
        <v>11</v>
      </c>
      <c r="AE569" s="228">
        <f t="shared" si="809"/>
        <v>11</v>
      </c>
      <c r="AF569" s="229">
        <f t="shared" si="810"/>
        <v>0</v>
      </c>
      <c r="AG569" s="732" t="s">
        <v>28</v>
      </c>
      <c r="AH569" s="69" t="s">
        <v>672</v>
      </c>
      <c r="AI569" s="760" t="s">
        <v>11</v>
      </c>
    </row>
    <row r="570" spans="1:35" ht="42.75" x14ac:dyDescent="0.25">
      <c r="A570" s="767" t="s">
        <v>673</v>
      </c>
      <c r="B570" s="446"/>
      <c r="O570" s="91">
        <v>20</v>
      </c>
      <c r="P570" s="769">
        <v>20</v>
      </c>
      <c r="Q570" s="769"/>
      <c r="R570" s="722">
        <v>40</v>
      </c>
      <c r="S570" s="723">
        <f t="shared" si="839"/>
        <v>44</v>
      </c>
      <c r="T570" s="233">
        <f t="shared" si="840"/>
        <v>0.1</v>
      </c>
      <c r="U570" s="732" t="s">
        <v>28</v>
      </c>
      <c r="V570" s="69" t="s">
        <v>669</v>
      </c>
      <c r="W570" s="760" t="s">
        <v>11</v>
      </c>
      <c r="Z570" s="361">
        <v>40</v>
      </c>
      <c r="AA570" s="390">
        <f t="shared" si="838"/>
        <v>0</v>
      </c>
      <c r="AB570" s="770" t="s">
        <v>670</v>
      </c>
      <c r="AD570" s="227">
        <f t="shared" si="808"/>
        <v>40</v>
      </c>
      <c r="AE570" s="228">
        <f t="shared" si="809"/>
        <v>40</v>
      </c>
      <c r="AF570" s="229">
        <f t="shared" si="810"/>
        <v>0</v>
      </c>
      <c r="AG570" s="732" t="s">
        <v>28</v>
      </c>
      <c r="AH570" s="69" t="s">
        <v>669</v>
      </c>
      <c r="AI570" s="760" t="s">
        <v>11</v>
      </c>
    </row>
    <row r="571" spans="1:35" ht="128.25" x14ac:dyDescent="0.25">
      <c r="A571" s="767" t="s">
        <v>674</v>
      </c>
      <c r="B571" s="446"/>
      <c r="O571" s="91">
        <v>0.5</v>
      </c>
      <c r="P571" s="769">
        <v>0.5</v>
      </c>
      <c r="Q571" s="769"/>
      <c r="R571" s="771" t="s">
        <v>675</v>
      </c>
      <c r="S571" s="772" t="s">
        <v>675</v>
      </c>
      <c r="T571" s="732"/>
      <c r="U571" s="732" t="s">
        <v>28</v>
      </c>
      <c r="V571" s="69" t="s">
        <v>676</v>
      </c>
      <c r="W571" s="760" t="s">
        <v>11</v>
      </c>
      <c r="Z571" s="718"/>
      <c r="AA571" s="390" t="str">
        <f t="shared" si="838"/>
        <v>N/A</v>
      </c>
      <c r="AB571" s="759"/>
      <c r="AD571" s="227" t="str">
        <f t="shared" si="808"/>
        <v>Minimum charge of £3 for up to 5 pages. Additional charge of 50p per page</v>
      </c>
      <c r="AE571" s="228" t="str">
        <f t="shared" si="809"/>
        <v>Minimum charge of £3 for up to 5 pages. Additional charge of 50p per page</v>
      </c>
      <c r="AF571" s="229">
        <f t="shared" si="810"/>
        <v>0</v>
      </c>
      <c r="AG571" s="732" t="s">
        <v>28</v>
      </c>
      <c r="AH571" s="69" t="s">
        <v>676</v>
      </c>
      <c r="AI571" s="760" t="s">
        <v>11</v>
      </c>
    </row>
    <row r="572" spans="1:35" ht="28.5" x14ac:dyDescent="0.25">
      <c r="A572" s="767" t="s">
        <v>677</v>
      </c>
      <c r="B572" s="446"/>
      <c r="O572" s="91"/>
      <c r="P572" s="721" t="s">
        <v>152</v>
      </c>
      <c r="Q572" s="721"/>
      <c r="R572" s="769" t="s">
        <v>147</v>
      </c>
      <c r="S572" s="773" t="s">
        <v>147</v>
      </c>
      <c r="T572" s="769"/>
      <c r="U572" s="732"/>
      <c r="V572" s="69"/>
      <c r="W572" s="760"/>
      <c r="Z572" s="766"/>
      <c r="AA572" s="390" t="str">
        <f t="shared" si="838"/>
        <v>N/A</v>
      </c>
      <c r="AB572" s="774"/>
      <c r="AD572" s="227" t="str">
        <f t="shared" si="808"/>
        <v>POA</v>
      </c>
      <c r="AE572" s="228" t="str">
        <f t="shared" si="809"/>
        <v>POA</v>
      </c>
      <c r="AF572" s="229">
        <f t="shared" si="810"/>
        <v>0</v>
      </c>
      <c r="AG572" s="732"/>
      <c r="AH572" s="69"/>
      <c r="AI572" s="760"/>
    </row>
    <row r="573" spans="1:35" ht="42.75" x14ac:dyDescent="0.25">
      <c r="A573" s="767" t="s">
        <v>678</v>
      </c>
      <c r="B573" s="446"/>
      <c r="O573" s="91"/>
      <c r="P573" s="721" t="s">
        <v>152</v>
      </c>
      <c r="Q573" s="721"/>
      <c r="R573" s="769" t="s">
        <v>679</v>
      </c>
      <c r="S573" s="773" t="s">
        <v>679</v>
      </c>
      <c r="T573" s="769"/>
      <c r="U573" s="732"/>
      <c r="V573" s="69"/>
      <c r="W573" s="760"/>
      <c r="Z573" s="775"/>
      <c r="AA573" s="390" t="str">
        <f t="shared" si="838"/>
        <v>N/A</v>
      </c>
      <c r="AB573" s="774"/>
      <c r="AD573" s="227" t="str">
        <f t="shared" si="808"/>
        <v>£5 supply fee + £1 per page</v>
      </c>
      <c r="AE573" s="228" t="str">
        <f t="shared" si="809"/>
        <v>£5 supply fee + £1 per page</v>
      </c>
      <c r="AF573" s="229">
        <f t="shared" si="810"/>
        <v>0</v>
      </c>
      <c r="AG573" s="732"/>
      <c r="AH573" s="69"/>
      <c r="AI573" s="760"/>
    </row>
    <row r="574" spans="1:35" ht="114" x14ac:dyDescent="0.25">
      <c r="A574" s="767" t="s">
        <v>680</v>
      </c>
      <c r="B574" s="446"/>
      <c r="O574" s="91">
        <v>25</v>
      </c>
      <c r="P574" s="769">
        <v>25</v>
      </c>
      <c r="Q574" s="769"/>
      <c r="R574" s="769" t="s">
        <v>681</v>
      </c>
      <c r="S574" s="773" t="s">
        <v>681</v>
      </c>
      <c r="T574" s="732"/>
      <c r="U574" s="732" t="s">
        <v>28</v>
      </c>
      <c r="V574" s="69" t="s">
        <v>31</v>
      </c>
      <c r="W574" s="760" t="s">
        <v>11</v>
      </c>
      <c r="Z574" s="718"/>
      <c r="AA574" s="390" t="str">
        <f t="shared" si="838"/>
        <v>N/A</v>
      </c>
      <c r="AB574" s="774"/>
      <c r="AD574" s="227" t="str">
        <f t="shared" si="808"/>
        <v>Free for first 30 minutes, then £15 for each additional 30 minutes</v>
      </c>
      <c r="AE574" s="228" t="str">
        <f t="shared" si="809"/>
        <v>Free for first 30 minutes, then £15 for each additional 30 minutes</v>
      </c>
      <c r="AF574" s="229">
        <f t="shared" si="810"/>
        <v>0</v>
      </c>
      <c r="AG574" s="732" t="s">
        <v>28</v>
      </c>
      <c r="AH574" s="69" t="s">
        <v>31</v>
      </c>
      <c r="AI574" s="760" t="s">
        <v>11</v>
      </c>
    </row>
    <row r="575" spans="1:35" x14ac:dyDescent="0.25">
      <c r="A575" s="776" t="s">
        <v>682</v>
      </c>
      <c r="B575" s="683"/>
      <c r="O575" s="777"/>
      <c r="P575" s="778" t="s">
        <v>152</v>
      </c>
      <c r="Q575" s="778"/>
      <c r="R575" s="779" t="s">
        <v>147</v>
      </c>
      <c r="S575" s="780" t="s">
        <v>147</v>
      </c>
      <c r="T575" s="781"/>
      <c r="U575" s="781"/>
      <c r="V575" s="782"/>
      <c r="W575" s="783"/>
      <c r="X575" s="676"/>
      <c r="Y575" s="676"/>
      <c r="Z575" s="718"/>
      <c r="AA575" s="784"/>
      <c r="AB575" s="774"/>
      <c r="AD575" s="227" t="str">
        <f t="shared" si="808"/>
        <v>POA</v>
      </c>
      <c r="AE575" s="228" t="str">
        <f t="shared" si="809"/>
        <v>POA</v>
      </c>
      <c r="AF575" s="229">
        <f t="shared" si="810"/>
        <v>0</v>
      </c>
      <c r="AG575" s="781"/>
      <c r="AH575" s="782"/>
      <c r="AI575" s="783"/>
    </row>
    <row r="576" spans="1:35" x14ac:dyDescent="0.25">
      <c r="A576" s="776" t="s">
        <v>683</v>
      </c>
      <c r="B576" s="683"/>
      <c r="O576" s="777"/>
      <c r="P576" s="778" t="s">
        <v>152</v>
      </c>
      <c r="Q576" s="778"/>
      <c r="R576" s="779" t="s">
        <v>147</v>
      </c>
      <c r="S576" s="780" t="s">
        <v>147</v>
      </c>
      <c r="T576" s="781"/>
      <c r="U576" s="781"/>
      <c r="V576" s="782"/>
      <c r="W576" s="783"/>
      <c r="X576" s="676"/>
      <c r="Y576" s="676"/>
      <c r="Z576" s="718"/>
      <c r="AA576" s="784"/>
      <c r="AB576" s="774"/>
      <c r="AD576" s="227" t="str">
        <f t="shared" ref="AD576:AD606" si="841">R576</f>
        <v>POA</v>
      </c>
      <c r="AE576" s="228" t="str">
        <f t="shared" ref="AE576:AE606" si="842">IF(Z576=0,S576,Z576)</f>
        <v>POA</v>
      </c>
      <c r="AF576" s="229">
        <f t="shared" ref="AF576:AF606" si="843">IF(AA576="N/A",T576,AA576)</f>
        <v>0</v>
      </c>
      <c r="AG576" s="781"/>
      <c r="AH576" s="782"/>
      <c r="AI576" s="783"/>
    </row>
    <row r="577" spans="1:35" ht="15" thickBot="1" x14ac:dyDescent="0.3">
      <c r="A577" s="785" t="s">
        <v>684</v>
      </c>
      <c r="B577" s="738"/>
      <c r="C577" s="739"/>
      <c r="D577" s="739"/>
      <c r="E577" s="740"/>
      <c r="F577" s="739"/>
      <c r="G577" s="739"/>
      <c r="H577" s="740"/>
      <c r="I577" s="739"/>
      <c r="J577" s="739"/>
      <c r="K577" s="740"/>
      <c r="L577" s="739"/>
      <c r="M577" s="739"/>
      <c r="N577" s="740"/>
      <c r="O577" s="786" t="s">
        <v>147</v>
      </c>
      <c r="P577" s="787" t="s">
        <v>147</v>
      </c>
      <c r="Q577" s="787"/>
      <c r="R577" s="787" t="s">
        <v>147</v>
      </c>
      <c r="S577" s="788" t="s">
        <v>147</v>
      </c>
      <c r="T577" s="787"/>
      <c r="U577" s="745" t="s">
        <v>28</v>
      </c>
      <c r="V577" s="789"/>
      <c r="W577" s="790" t="s">
        <v>11</v>
      </c>
      <c r="Z577" s="315"/>
      <c r="AA577" s="419" t="str">
        <f>IF(Z577=0,"N/A",(Z577-R577)/R577)</f>
        <v>N/A</v>
      </c>
      <c r="AB577" s="791"/>
      <c r="AD577" s="318" t="str">
        <f t="shared" si="841"/>
        <v>POA</v>
      </c>
      <c r="AE577" s="319" t="str">
        <f t="shared" si="842"/>
        <v>POA</v>
      </c>
      <c r="AF577" s="320">
        <f t="shared" si="843"/>
        <v>0</v>
      </c>
      <c r="AG577" s="745" t="s">
        <v>28</v>
      </c>
      <c r="AH577" s="789"/>
      <c r="AI577" s="790" t="s">
        <v>11</v>
      </c>
    </row>
    <row r="578" spans="1:35" ht="15" thickBot="1" x14ac:dyDescent="0.3">
      <c r="A578" s="792"/>
      <c r="O578" s="701"/>
      <c r="P578" s="702"/>
      <c r="Q578" s="702"/>
      <c r="R578" s="702"/>
      <c r="S578" s="703"/>
      <c r="T578" s="704"/>
      <c r="U578" s="704"/>
      <c r="V578" s="705"/>
      <c r="W578" s="705"/>
      <c r="AA578" s="237"/>
      <c r="AB578" s="706"/>
      <c r="AD578" s="185"/>
      <c r="AG578" s="704"/>
      <c r="AH578" s="705"/>
      <c r="AI578" s="705"/>
    </row>
    <row r="579" spans="1:35" ht="60" x14ac:dyDescent="0.25">
      <c r="A579" s="793" t="s">
        <v>685</v>
      </c>
      <c r="B579" s="190"/>
      <c r="C579" s="708"/>
      <c r="D579" s="708"/>
      <c r="E579" s="709"/>
      <c r="F579" s="708"/>
      <c r="G579" s="708"/>
      <c r="H579" s="709"/>
      <c r="I579" s="708"/>
      <c r="J579" s="708"/>
      <c r="K579" s="709"/>
      <c r="L579" s="708"/>
      <c r="M579" s="708"/>
      <c r="N579" s="709"/>
      <c r="O579" s="710" t="s">
        <v>69</v>
      </c>
      <c r="P579" s="283" t="s">
        <v>91</v>
      </c>
      <c r="Q579" s="283" t="s">
        <v>4</v>
      </c>
      <c r="R579" s="283" t="s">
        <v>2</v>
      </c>
      <c r="S579" s="284" t="s">
        <v>72</v>
      </c>
      <c r="T579" s="283" t="s">
        <v>4</v>
      </c>
      <c r="U579" s="756" t="s">
        <v>73</v>
      </c>
      <c r="V579" s="756" t="s">
        <v>6</v>
      </c>
      <c r="W579" s="794" t="s">
        <v>7</v>
      </c>
      <c r="Z579" s="286"/>
      <c r="AA579" s="287"/>
      <c r="AB579" s="288"/>
      <c r="AD579" s="202" t="s">
        <v>71</v>
      </c>
      <c r="AE579" s="203" t="s">
        <v>72</v>
      </c>
      <c r="AF579" s="204" t="s">
        <v>4</v>
      </c>
      <c r="AG579" s="202" t="s">
        <v>73</v>
      </c>
      <c r="AH579" s="202" t="s">
        <v>6</v>
      </c>
      <c r="AI579" s="205" t="s">
        <v>7</v>
      </c>
    </row>
    <row r="580" spans="1:35" ht="15" x14ac:dyDescent="0.25">
      <c r="A580" s="795" t="s">
        <v>686</v>
      </c>
      <c r="B580" s="446"/>
      <c r="O580" s="69" t="s">
        <v>652</v>
      </c>
      <c r="P580" s="769" t="s">
        <v>652</v>
      </c>
      <c r="Q580" s="769"/>
      <c r="R580" s="769" t="s">
        <v>652</v>
      </c>
      <c r="S580" s="773" t="s">
        <v>652</v>
      </c>
      <c r="T580" s="769" t="s">
        <v>652</v>
      </c>
      <c r="U580" s="796"/>
      <c r="V580" s="796"/>
      <c r="W580" s="760" t="s">
        <v>11</v>
      </c>
      <c r="Z580" s="213" t="s">
        <v>687</v>
      </c>
      <c r="AA580" s="237"/>
      <c r="AB580" s="214" t="s">
        <v>688</v>
      </c>
      <c r="AD580" s="227" t="str">
        <f t="shared" si="841"/>
        <v>Free</v>
      </c>
      <c r="AE580" s="228" t="str">
        <f t="shared" si="842"/>
        <v>£3</v>
      </c>
      <c r="AF580" s="229">
        <f t="shared" si="843"/>
        <v>0</v>
      </c>
      <c r="AG580" s="796"/>
      <c r="AH580" s="796"/>
      <c r="AI580" s="760" t="s">
        <v>11</v>
      </c>
    </row>
    <row r="581" spans="1:35" ht="28.5" x14ac:dyDescent="0.25">
      <c r="A581" s="767" t="s">
        <v>689</v>
      </c>
      <c r="B581" s="446"/>
      <c r="O581" s="797">
        <v>3</v>
      </c>
      <c r="P581" s="798">
        <v>3</v>
      </c>
      <c r="Q581" s="798"/>
      <c r="R581" s="799">
        <v>3.3</v>
      </c>
      <c r="S581" s="800">
        <f t="shared" ref="S581:S603" si="844">ROUNDUP(R581*1.1,1)</f>
        <v>3.7</v>
      </c>
      <c r="T581" s="233">
        <f t="shared" ref="T581:T586" si="845">+(S581-R581)/R581</f>
        <v>0.12121212121212133</v>
      </c>
      <c r="U581" s="801" t="s">
        <v>28</v>
      </c>
      <c r="V581" s="802" t="s">
        <v>690</v>
      </c>
      <c r="W581" s="760" t="s">
        <v>11</v>
      </c>
      <c r="Z581" s="213" t="s">
        <v>691</v>
      </c>
      <c r="AA581" s="237">
        <f t="shared" ref="AA581:AA606" si="846">IF(Z581=0,"N/A",(Z581-R581)/R581)</f>
        <v>6.0606060606060663E-2</v>
      </c>
      <c r="AB581" s="803" t="s">
        <v>692</v>
      </c>
      <c r="AD581" s="227">
        <f t="shared" si="841"/>
        <v>3.3</v>
      </c>
      <c r="AE581" s="228" t="str">
        <f t="shared" si="842"/>
        <v>£3.50</v>
      </c>
      <c r="AF581" s="229">
        <f t="shared" si="843"/>
        <v>6.0606060606060663E-2</v>
      </c>
      <c r="AG581" s="801" t="s">
        <v>28</v>
      </c>
      <c r="AH581" s="802" t="s">
        <v>690</v>
      </c>
      <c r="AI581" s="760" t="s">
        <v>11</v>
      </c>
    </row>
    <row r="582" spans="1:35" ht="28.5" x14ac:dyDescent="0.25">
      <c r="A582" s="767" t="s">
        <v>693</v>
      </c>
      <c r="B582" s="446"/>
      <c r="O582" s="797">
        <v>1</v>
      </c>
      <c r="P582" s="798">
        <v>1</v>
      </c>
      <c r="Q582" s="798"/>
      <c r="R582" s="722">
        <v>1.1000000000000001</v>
      </c>
      <c r="S582" s="723">
        <f t="shared" si="844"/>
        <v>1.3</v>
      </c>
      <c r="T582" s="233">
        <f t="shared" si="845"/>
        <v>0.18181818181818177</v>
      </c>
      <c r="U582" s="801" t="s">
        <v>28</v>
      </c>
      <c r="V582" s="802" t="s">
        <v>690</v>
      </c>
      <c r="W582" s="760" t="s">
        <v>11</v>
      </c>
      <c r="Z582" s="213" t="s">
        <v>694</v>
      </c>
      <c r="AA582" s="237">
        <f t="shared" si="846"/>
        <v>0.36363636363636354</v>
      </c>
      <c r="AB582" s="804" t="s">
        <v>695</v>
      </c>
      <c r="AD582" s="227">
        <f t="shared" si="841"/>
        <v>1.1000000000000001</v>
      </c>
      <c r="AE582" s="228" t="str">
        <f t="shared" si="842"/>
        <v xml:space="preserve">£1.50 </v>
      </c>
      <c r="AF582" s="229">
        <f t="shared" si="843"/>
        <v>0.36363636363636354</v>
      </c>
      <c r="AG582" s="801" t="s">
        <v>28</v>
      </c>
      <c r="AH582" s="802" t="s">
        <v>690</v>
      </c>
      <c r="AI582" s="760" t="s">
        <v>11</v>
      </c>
    </row>
    <row r="583" spans="1:35" ht="28.5" x14ac:dyDescent="0.25">
      <c r="A583" s="767" t="s">
        <v>696</v>
      </c>
      <c r="B583" s="446"/>
      <c r="O583" s="797">
        <v>5</v>
      </c>
      <c r="P583" s="798">
        <v>5</v>
      </c>
      <c r="Q583" s="798"/>
      <c r="R583" s="722">
        <v>5.5</v>
      </c>
      <c r="S583" s="723">
        <f t="shared" si="844"/>
        <v>6.1</v>
      </c>
      <c r="T583" s="233">
        <f t="shared" si="845"/>
        <v>0.10909090909090903</v>
      </c>
      <c r="U583" s="801" t="s">
        <v>28</v>
      </c>
      <c r="V583" s="802" t="s">
        <v>690</v>
      </c>
      <c r="W583" s="760" t="s">
        <v>11</v>
      </c>
      <c r="Z583" s="213" t="s">
        <v>697</v>
      </c>
      <c r="AA583" s="237">
        <f t="shared" si="846"/>
        <v>9.0909090909090912E-2</v>
      </c>
      <c r="AB583" s="804" t="s">
        <v>698</v>
      </c>
      <c r="AD583" s="227">
        <f t="shared" si="841"/>
        <v>5.5</v>
      </c>
      <c r="AE583" s="228" t="str">
        <f t="shared" si="842"/>
        <v>£6</v>
      </c>
      <c r="AF583" s="229">
        <f t="shared" si="843"/>
        <v>9.0909090909090912E-2</v>
      </c>
      <c r="AG583" s="801" t="s">
        <v>28</v>
      </c>
      <c r="AH583" s="802" t="s">
        <v>690</v>
      </c>
      <c r="AI583" s="760" t="s">
        <v>11</v>
      </c>
    </row>
    <row r="584" spans="1:35" ht="28.5" x14ac:dyDescent="0.25">
      <c r="A584" s="767" t="s">
        <v>699</v>
      </c>
      <c r="B584" s="446"/>
      <c r="O584" s="797">
        <v>2</v>
      </c>
      <c r="P584" s="798">
        <v>2</v>
      </c>
      <c r="Q584" s="798"/>
      <c r="R584" s="722">
        <v>2.2000000000000002</v>
      </c>
      <c r="S584" s="723">
        <f t="shared" si="844"/>
        <v>2.5</v>
      </c>
      <c r="T584" s="233">
        <f t="shared" si="845"/>
        <v>0.13636363636363627</v>
      </c>
      <c r="U584" s="801" t="s">
        <v>28</v>
      </c>
      <c r="V584" s="802" t="s">
        <v>690</v>
      </c>
      <c r="W584" s="760" t="s">
        <v>11</v>
      </c>
      <c r="Z584" s="213" t="s">
        <v>700</v>
      </c>
      <c r="AA584" s="237">
        <f t="shared" si="846"/>
        <v>0.13636363636363627</v>
      </c>
      <c r="AB584" s="804" t="s">
        <v>701</v>
      </c>
      <c r="AD584" s="227">
        <f t="shared" si="841"/>
        <v>2.2000000000000002</v>
      </c>
      <c r="AE584" s="228" t="str">
        <f t="shared" si="842"/>
        <v>£2.50</v>
      </c>
      <c r="AF584" s="229">
        <f t="shared" si="843"/>
        <v>0.13636363636363627</v>
      </c>
      <c r="AG584" s="801" t="s">
        <v>28</v>
      </c>
      <c r="AH584" s="802" t="s">
        <v>690</v>
      </c>
      <c r="AI584" s="760" t="s">
        <v>11</v>
      </c>
    </row>
    <row r="585" spans="1:35" ht="28.5" x14ac:dyDescent="0.25">
      <c r="A585" s="767" t="s">
        <v>702</v>
      </c>
      <c r="B585" s="446"/>
      <c r="O585" s="797" t="s">
        <v>652</v>
      </c>
      <c r="P585" s="798" t="s">
        <v>652</v>
      </c>
      <c r="Q585" s="798"/>
      <c r="R585" s="798" t="s">
        <v>703</v>
      </c>
      <c r="S585" s="805">
        <f t="shared" si="844"/>
        <v>1.1000000000000001</v>
      </c>
      <c r="T585" s="233">
        <f t="shared" si="845"/>
        <v>0.10000000000000009</v>
      </c>
      <c r="U585" s="801" t="s">
        <v>28</v>
      </c>
      <c r="V585" s="802" t="s">
        <v>690</v>
      </c>
      <c r="W585" s="760" t="s">
        <v>11</v>
      </c>
      <c r="Z585" s="213" t="s">
        <v>704</v>
      </c>
      <c r="AA585" s="237">
        <f t="shared" si="846"/>
        <v>0</v>
      </c>
      <c r="AB585" s="804" t="s">
        <v>705</v>
      </c>
      <c r="AD585" s="227" t="str">
        <f t="shared" si="841"/>
        <v>£1.00</v>
      </c>
      <c r="AE585" s="228" t="str">
        <f t="shared" si="842"/>
        <v>£1</v>
      </c>
      <c r="AF585" s="229">
        <f t="shared" si="843"/>
        <v>0</v>
      </c>
      <c r="AG585" s="801" t="s">
        <v>28</v>
      </c>
      <c r="AH585" s="802" t="s">
        <v>690</v>
      </c>
      <c r="AI585" s="760" t="s">
        <v>11</v>
      </c>
    </row>
    <row r="586" spans="1:35" ht="28.5" x14ac:dyDescent="0.25">
      <c r="A586" s="767" t="s">
        <v>706</v>
      </c>
      <c r="B586" s="446"/>
      <c r="O586" s="797">
        <v>2</v>
      </c>
      <c r="P586" s="798">
        <v>2</v>
      </c>
      <c r="Q586" s="798"/>
      <c r="R586" s="722">
        <v>2.2000000000000002</v>
      </c>
      <c r="S586" s="723">
        <f t="shared" si="844"/>
        <v>2.5</v>
      </c>
      <c r="T586" s="233">
        <f t="shared" si="845"/>
        <v>0.13636363636363627</v>
      </c>
      <c r="U586" s="801" t="s">
        <v>28</v>
      </c>
      <c r="V586" s="802" t="s">
        <v>690</v>
      </c>
      <c r="W586" s="760" t="s">
        <v>11</v>
      </c>
      <c r="Z586" s="213"/>
      <c r="AA586" s="237" t="str">
        <f t="shared" si="846"/>
        <v>N/A</v>
      </c>
      <c r="AB586" s="804" t="s">
        <v>707</v>
      </c>
      <c r="AD586" s="227">
        <f t="shared" si="841"/>
        <v>2.2000000000000002</v>
      </c>
      <c r="AE586" s="228">
        <f t="shared" si="842"/>
        <v>2.5</v>
      </c>
      <c r="AF586" s="229">
        <f t="shared" si="843"/>
        <v>0.13636363636363627</v>
      </c>
      <c r="AG586" s="801" t="s">
        <v>28</v>
      </c>
      <c r="AH586" s="802" t="s">
        <v>690</v>
      </c>
      <c r="AI586" s="760" t="s">
        <v>11</v>
      </c>
    </row>
    <row r="587" spans="1:35" ht="28.5" x14ac:dyDescent="0.25">
      <c r="A587" s="767" t="s">
        <v>708</v>
      </c>
      <c r="B587" s="446"/>
      <c r="O587" s="797" t="s">
        <v>652</v>
      </c>
      <c r="P587" s="798" t="s">
        <v>652</v>
      </c>
      <c r="Q587" s="798"/>
      <c r="R587" s="798" t="s">
        <v>652</v>
      </c>
      <c r="S587" s="805" t="s">
        <v>652</v>
      </c>
      <c r="T587" s="732" t="s">
        <v>652</v>
      </c>
      <c r="U587" s="801" t="s">
        <v>28</v>
      </c>
      <c r="V587" s="802" t="s">
        <v>690</v>
      </c>
      <c r="W587" s="760" t="s">
        <v>11</v>
      </c>
      <c r="Z587" s="213"/>
      <c r="AA587" s="237" t="str">
        <f t="shared" si="846"/>
        <v>N/A</v>
      </c>
      <c r="AB587" s="803" t="s">
        <v>709</v>
      </c>
      <c r="AD587" s="227" t="str">
        <f t="shared" si="841"/>
        <v>Free</v>
      </c>
      <c r="AE587" s="228" t="str">
        <f t="shared" si="842"/>
        <v>Free</v>
      </c>
      <c r="AF587" s="229" t="str">
        <f t="shared" si="843"/>
        <v>Free</v>
      </c>
      <c r="AG587" s="801" t="s">
        <v>28</v>
      </c>
      <c r="AH587" s="802" t="s">
        <v>690</v>
      </c>
      <c r="AI587" s="760" t="s">
        <v>11</v>
      </c>
    </row>
    <row r="588" spans="1:35" ht="28.5" x14ac:dyDescent="0.25">
      <c r="A588" s="767" t="s">
        <v>710</v>
      </c>
      <c r="B588" s="446"/>
      <c r="O588" s="797">
        <v>7.5</v>
      </c>
      <c r="P588" s="798">
        <v>10</v>
      </c>
      <c r="Q588" s="798"/>
      <c r="R588" s="722">
        <v>12.5</v>
      </c>
      <c r="S588" s="723">
        <f t="shared" si="844"/>
        <v>13.799999999999999</v>
      </c>
      <c r="T588" s="233">
        <f t="shared" ref="T588:T594" si="847">+(S588-R588)/R588</f>
        <v>0.10399999999999991</v>
      </c>
      <c r="U588" s="801" t="s">
        <v>28</v>
      </c>
      <c r="V588" s="802" t="s">
        <v>690</v>
      </c>
      <c r="W588" s="760" t="s">
        <v>11</v>
      </c>
      <c r="Z588" s="213" t="s">
        <v>711</v>
      </c>
      <c r="AA588" s="237">
        <f t="shared" si="846"/>
        <v>0.2</v>
      </c>
      <c r="AB588" s="803" t="s">
        <v>712</v>
      </c>
      <c r="AD588" s="227">
        <f t="shared" si="841"/>
        <v>12.5</v>
      </c>
      <c r="AE588" s="228" t="str">
        <f t="shared" si="842"/>
        <v>£15</v>
      </c>
      <c r="AF588" s="229">
        <f t="shared" si="843"/>
        <v>0.2</v>
      </c>
      <c r="AG588" s="801" t="s">
        <v>28</v>
      </c>
      <c r="AH588" s="802" t="s">
        <v>690</v>
      </c>
      <c r="AI588" s="760" t="s">
        <v>11</v>
      </c>
    </row>
    <row r="589" spans="1:35" x14ac:dyDescent="0.25">
      <c r="A589" s="806" t="s">
        <v>713</v>
      </c>
      <c r="B589" s="446"/>
      <c r="O589" s="797">
        <v>4</v>
      </c>
      <c r="P589" s="798">
        <v>4</v>
      </c>
      <c r="Q589" s="798"/>
      <c r="R589" s="722">
        <v>4.4000000000000004</v>
      </c>
      <c r="S589" s="723">
        <f t="shared" si="844"/>
        <v>4.8999999999999995</v>
      </c>
      <c r="T589" s="233">
        <f t="shared" si="847"/>
        <v>0.11363636363636342</v>
      </c>
      <c r="U589" s="801" t="s">
        <v>28</v>
      </c>
      <c r="V589" s="802" t="s">
        <v>690</v>
      </c>
      <c r="W589" s="807" t="s">
        <v>11</v>
      </c>
      <c r="Z589" s="213" t="s">
        <v>714</v>
      </c>
      <c r="AA589" s="237">
        <f t="shared" si="846"/>
        <v>2.2727272727272645E-2</v>
      </c>
      <c r="AB589" s="808" t="s">
        <v>715</v>
      </c>
      <c r="AD589" s="227">
        <f t="shared" si="841"/>
        <v>4.4000000000000004</v>
      </c>
      <c r="AE589" s="228" t="str">
        <f t="shared" si="842"/>
        <v>£4.50</v>
      </c>
      <c r="AF589" s="229">
        <f t="shared" si="843"/>
        <v>2.2727272727272645E-2</v>
      </c>
      <c r="AG589" s="801" t="s">
        <v>28</v>
      </c>
      <c r="AH589" s="802" t="s">
        <v>690</v>
      </c>
      <c r="AI589" s="807" t="s">
        <v>11</v>
      </c>
    </row>
    <row r="590" spans="1:35" ht="28.5" x14ac:dyDescent="0.25">
      <c r="A590" s="767" t="s">
        <v>716</v>
      </c>
      <c r="B590" s="446"/>
      <c r="O590" s="797">
        <v>1</v>
      </c>
      <c r="P590" s="798">
        <v>1</v>
      </c>
      <c r="Q590" s="798"/>
      <c r="R590" s="722">
        <v>1</v>
      </c>
      <c r="S590" s="723">
        <f t="shared" si="844"/>
        <v>1.1000000000000001</v>
      </c>
      <c r="T590" s="233">
        <f t="shared" si="847"/>
        <v>0.10000000000000009</v>
      </c>
      <c r="U590" s="801" t="s">
        <v>28</v>
      </c>
      <c r="V590" s="802" t="s">
        <v>690</v>
      </c>
      <c r="W590" s="807" t="s">
        <v>11</v>
      </c>
      <c r="Z590" s="213">
        <v>1.5</v>
      </c>
      <c r="AA590" s="237">
        <f t="shared" si="846"/>
        <v>0.5</v>
      </c>
      <c r="AB590" s="808" t="s">
        <v>717</v>
      </c>
      <c r="AD590" s="227">
        <f t="shared" si="841"/>
        <v>1</v>
      </c>
      <c r="AE590" s="228">
        <f t="shared" si="842"/>
        <v>1.5</v>
      </c>
      <c r="AF590" s="229">
        <f t="shared" si="843"/>
        <v>0.5</v>
      </c>
      <c r="AG590" s="801" t="s">
        <v>28</v>
      </c>
      <c r="AH590" s="802" t="s">
        <v>690</v>
      </c>
      <c r="AI590" s="807" t="s">
        <v>11</v>
      </c>
    </row>
    <row r="591" spans="1:35" ht="28.5" x14ac:dyDescent="0.25">
      <c r="A591" s="767" t="s">
        <v>718</v>
      </c>
      <c r="B591" s="446"/>
      <c r="O591" s="797">
        <v>6</v>
      </c>
      <c r="P591" s="798">
        <v>6</v>
      </c>
      <c r="Q591" s="798"/>
      <c r="R591" s="722">
        <v>6.6</v>
      </c>
      <c r="S591" s="723">
        <f t="shared" si="844"/>
        <v>7.3</v>
      </c>
      <c r="T591" s="233">
        <f t="shared" si="847"/>
        <v>0.10606060606060609</v>
      </c>
      <c r="U591" s="801" t="s">
        <v>28</v>
      </c>
      <c r="V591" s="802" t="s">
        <v>690</v>
      </c>
      <c r="W591" s="807" t="s">
        <v>11</v>
      </c>
      <c r="Z591" s="213" t="s">
        <v>719</v>
      </c>
      <c r="AA591" s="237">
        <f t="shared" si="846"/>
        <v>0.51515151515151525</v>
      </c>
      <c r="AB591" s="808" t="s">
        <v>720</v>
      </c>
      <c r="AD591" s="227">
        <f t="shared" si="841"/>
        <v>6.6</v>
      </c>
      <c r="AE591" s="228" t="str">
        <f t="shared" si="842"/>
        <v>£10</v>
      </c>
      <c r="AF591" s="229">
        <f t="shared" si="843"/>
        <v>0.51515151515151525</v>
      </c>
      <c r="AG591" s="801" t="s">
        <v>28</v>
      </c>
      <c r="AH591" s="802" t="s">
        <v>690</v>
      </c>
      <c r="AI591" s="807" t="s">
        <v>11</v>
      </c>
    </row>
    <row r="592" spans="1:35" x14ac:dyDescent="0.25">
      <c r="A592" s="767" t="s">
        <v>721</v>
      </c>
      <c r="B592" s="446"/>
      <c r="O592" s="797">
        <v>2</v>
      </c>
      <c r="P592" s="798">
        <v>2</v>
      </c>
      <c r="Q592" s="798"/>
      <c r="R592" s="722">
        <v>2.2000000000000002</v>
      </c>
      <c r="S592" s="723">
        <f t="shared" si="844"/>
        <v>2.5</v>
      </c>
      <c r="T592" s="233">
        <f t="shared" si="847"/>
        <v>0.13636363636363627</v>
      </c>
      <c r="U592" s="801" t="s">
        <v>28</v>
      </c>
      <c r="V592" s="802" t="s">
        <v>690</v>
      </c>
      <c r="W592" s="807" t="s">
        <v>11</v>
      </c>
      <c r="Z592" s="213"/>
      <c r="AA592" s="237" t="str">
        <f t="shared" si="846"/>
        <v>N/A</v>
      </c>
      <c r="AB592" s="808" t="s">
        <v>722</v>
      </c>
      <c r="AD592" s="227">
        <f t="shared" si="841"/>
        <v>2.2000000000000002</v>
      </c>
      <c r="AE592" s="228">
        <f t="shared" si="842"/>
        <v>2.5</v>
      </c>
      <c r="AF592" s="229">
        <f t="shared" si="843"/>
        <v>0.13636363636363627</v>
      </c>
      <c r="AG592" s="801" t="s">
        <v>28</v>
      </c>
      <c r="AH592" s="802" t="s">
        <v>690</v>
      </c>
      <c r="AI592" s="807" t="s">
        <v>11</v>
      </c>
    </row>
    <row r="593" spans="1:35" ht="28.5" x14ac:dyDescent="0.25">
      <c r="A593" s="767" t="s">
        <v>723</v>
      </c>
      <c r="B593" s="446"/>
      <c r="O593" s="797" t="s">
        <v>652</v>
      </c>
      <c r="P593" s="798" t="s">
        <v>652</v>
      </c>
      <c r="Q593" s="798"/>
      <c r="R593" s="798" t="s">
        <v>703</v>
      </c>
      <c r="S593" s="805">
        <f t="shared" si="844"/>
        <v>1.1000000000000001</v>
      </c>
      <c r="T593" s="233">
        <f t="shared" si="847"/>
        <v>0.10000000000000009</v>
      </c>
      <c r="U593" s="801" t="s">
        <v>28</v>
      </c>
      <c r="V593" s="802" t="s">
        <v>690</v>
      </c>
      <c r="W593" s="807" t="s">
        <v>11</v>
      </c>
      <c r="Z593" s="213" t="s">
        <v>704</v>
      </c>
      <c r="AA593" s="237">
        <f t="shared" si="846"/>
        <v>0</v>
      </c>
      <c r="AB593" s="803" t="s">
        <v>724</v>
      </c>
      <c r="AD593" s="227" t="str">
        <f t="shared" si="841"/>
        <v>£1.00</v>
      </c>
      <c r="AE593" s="228" t="str">
        <f t="shared" si="842"/>
        <v>£1</v>
      </c>
      <c r="AF593" s="229">
        <f t="shared" si="843"/>
        <v>0</v>
      </c>
      <c r="AG593" s="801" t="s">
        <v>28</v>
      </c>
      <c r="AH593" s="802" t="s">
        <v>690</v>
      </c>
      <c r="AI593" s="807" t="s">
        <v>11</v>
      </c>
    </row>
    <row r="594" spans="1:35" ht="28.5" x14ac:dyDescent="0.25">
      <c r="A594" s="767" t="s">
        <v>725</v>
      </c>
      <c r="B594" s="446"/>
      <c r="O594" s="797">
        <v>2</v>
      </c>
      <c r="P594" s="798">
        <v>2</v>
      </c>
      <c r="Q594" s="798"/>
      <c r="R594" s="722">
        <v>2.2000000000000002</v>
      </c>
      <c r="S594" s="723">
        <f t="shared" si="844"/>
        <v>2.5</v>
      </c>
      <c r="T594" s="233">
        <f t="shared" si="847"/>
        <v>0.13636363636363627</v>
      </c>
      <c r="U594" s="801" t="s">
        <v>28</v>
      </c>
      <c r="V594" s="802" t="s">
        <v>690</v>
      </c>
      <c r="W594" s="807" t="s">
        <v>11</v>
      </c>
      <c r="Z594" s="213"/>
      <c r="AA594" s="237" t="str">
        <f t="shared" si="846"/>
        <v>N/A</v>
      </c>
      <c r="AB594" s="808" t="s">
        <v>722</v>
      </c>
      <c r="AD594" s="227">
        <f t="shared" si="841"/>
        <v>2.2000000000000002</v>
      </c>
      <c r="AE594" s="228">
        <f t="shared" si="842"/>
        <v>2.5</v>
      </c>
      <c r="AF594" s="229">
        <f t="shared" si="843"/>
        <v>0.13636363636363627</v>
      </c>
      <c r="AG594" s="801" t="s">
        <v>28</v>
      </c>
      <c r="AH594" s="802" t="s">
        <v>690</v>
      </c>
      <c r="AI594" s="807" t="s">
        <v>11</v>
      </c>
    </row>
    <row r="595" spans="1:35" ht="28.5" x14ac:dyDescent="0.25">
      <c r="A595" s="767" t="s">
        <v>726</v>
      </c>
      <c r="B595" s="446"/>
      <c r="O595" s="797" t="s">
        <v>652</v>
      </c>
      <c r="P595" s="798" t="s">
        <v>652</v>
      </c>
      <c r="Q595" s="798"/>
      <c r="R595" s="798" t="s">
        <v>652</v>
      </c>
      <c r="S595" s="805" t="s">
        <v>652</v>
      </c>
      <c r="T595" s="732" t="s">
        <v>652</v>
      </c>
      <c r="U595" s="801" t="s">
        <v>28</v>
      </c>
      <c r="V595" s="802" t="s">
        <v>690</v>
      </c>
      <c r="W595" s="807" t="s">
        <v>11</v>
      </c>
      <c r="Z595" s="213"/>
      <c r="AA595" s="237" t="str">
        <f t="shared" si="846"/>
        <v>N/A</v>
      </c>
      <c r="AB595" s="808" t="s">
        <v>709</v>
      </c>
      <c r="AD595" s="227" t="str">
        <f t="shared" si="841"/>
        <v>Free</v>
      </c>
      <c r="AE595" s="228" t="str">
        <f t="shared" si="842"/>
        <v>Free</v>
      </c>
      <c r="AF595" s="229" t="str">
        <f t="shared" si="843"/>
        <v>Free</v>
      </c>
      <c r="AG595" s="801" t="s">
        <v>28</v>
      </c>
      <c r="AH595" s="802" t="s">
        <v>690</v>
      </c>
      <c r="AI595" s="807" t="s">
        <v>11</v>
      </c>
    </row>
    <row r="596" spans="1:35" x14ac:dyDescent="0.25">
      <c r="A596" s="767" t="s">
        <v>727</v>
      </c>
      <c r="B596" s="446"/>
      <c r="O596" s="797">
        <v>7.5</v>
      </c>
      <c r="P596" s="798">
        <v>7.5</v>
      </c>
      <c r="Q596" s="798"/>
      <c r="R596" s="722">
        <v>8</v>
      </c>
      <c r="S596" s="723">
        <f t="shared" si="844"/>
        <v>8.8000000000000007</v>
      </c>
      <c r="T596" s="233">
        <f t="shared" ref="T596" si="848">+(S596-R596)/R596</f>
        <v>0.10000000000000009</v>
      </c>
      <c r="U596" s="801" t="s">
        <v>28</v>
      </c>
      <c r="V596" s="802" t="s">
        <v>728</v>
      </c>
      <c r="W596" s="807" t="s">
        <v>11</v>
      </c>
      <c r="Z596" s="213">
        <v>8.5</v>
      </c>
      <c r="AA596" s="237">
        <f t="shared" si="846"/>
        <v>6.25E-2</v>
      </c>
      <c r="AB596" s="803" t="s">
        <v>729</v>
      </c>
      <c r="AD596" s="227">
        <f t="shared" si="841"/>
        <v>8</v>
      </c>
      <c r="AE596" s="228">
        <f t="shared" si="842"/>
        <v>8.5</v>
      </c>
      <c r="AF596" s="229">
        <f t="shared" si="843"/>
        <v>6.25E-2</v>
      </c>
      <c r="AG596" s="801" t="s">
        <v>28</v>
      </c>
      <c r="AH596" s="802" t="s">
        <v>728</v>
      </c>
      <c r="AI596" s="807" t="s">
        <v>11</v>
      </c>
    </row>
    <row r="597" spans="1:35" x14ac:dyDescent="0.25">
      <c r="A597" s="767" t="s">
        <v>730</v>
      </c>
      <c r="B597" s="446"/>
      <c r="O597" s="797" t="s">
        <v>652</v>
      </c>
      <c r="P597" s="798" t="s">
        <v>652</v>
      </c>
      <c r="Q597" s="798"/>
      <c r="R597" s="798" t="s">
        <v>652</v>
      </c>
      <c r="S597" s="805"/>
      <c r="T597" s="732" t="s">
        <v>652</v>
      </c>
      <c r="U597" s="801" t="s">
        <v>28</v>
      </c>
      <c r="V597" s="802" t="s">
        <v>728</v>
      </c>
      <c r="W597" s="807" t="s">
        <v>11</v>
      </c>
      <c r="Z597" s="213"/>
      <c r="AA597" s="237" t="str">
        <f t="shared" si="846"/>
        <v>N/A</v>
      </c>
      <c r="AB597" s="803"/>
      <c r="AD597" s="227" t="str">
        <f t="shared" si="841"/>
        <v>Free</v>
      </c>
      <c r="AE597" s="228">
        <f t="shared" si="842"/>
        <v>0</v>
      </c>
      <c r="AF597" s="229" t="str">
        <f t="shared" si="843"/>
        <v>Free</v>
      </c>
      <c r="AG597" s="801" t="s">
        <v>28</v>
      </c>
      <c r="AH597" s="802" t="s">
        <v>728</v>
      </c>
      <c r="AI597" s="807" t="s">
        <v>11</v>
      </c>
    </row>
    <row r="598" spans="1:35" ht="28.5" x14ac:dyDescent="0.25">
      <c r="A598" s="767" t="s">
        <v>731</v>
      </c>
      <c r="B598" s="446"/>
      <c r="O598" s="797">
        <v>6.5</v>
      </c>
      <c r="P598" s="798">
        <v>6.5</v>
      </c>
      <c r="Q598" s="798"/>
      <c r="R598" s="722">
        <v>7</v>
      </c>
      <c r="S598" s="723">
        <f t="shared" si="844"/>
        <v>7.7</v>
      </c>
      <c r="T598" s="233">
        <f t="shared" ref="T598:T599" si="849">+(S598-R598)/R598</f>
        <v>0.10000000000000002</v>
      </c>
      <c r="U598" s="801" t="s">
        <v>28</v>
      </c>
      <c r="V598" s="802" t="s">
        <v>728</v>
      </c>
      <c r="W598" s="807" t="s">
        <v>11</v>
      </c>
      <c r="Z598" s="213">
        <v>7.5</v>
      </c>
      <c r="AA598" s="237">
        <f t="shared" si="846"/>
        <v>7.1428571428571425E-2</v>
      </c>
      <c r="AB598" s="803" t="s">
        <v>729</v>
      </c>
      <c r="AD598" s="227">
        <f t="shared" si="841"/>
        <v>7</v>
      </c>
      <c r="AE598" s="228">
        <f t="shared" si="842"/>
        <v>7.5</v>
      </c>
      <c r="AF598" s="229">
        <f t="shared" si="843"/>
        <v>7.1428571428571425E-2</v>
      </c>
      <c r="AG598" s="801" t="s">
        <v>28</v>
      </c>
      <c r="AH598" s="802" t="s">
        <v>728</v>
      </c>
      <c r="AI598" s="807" t="s">
        <v>11</v>
      </c>
    </row>
    <row r="599" spans="1:35" x14ac:dyDescent="0.25">
      <c r="A599" s="767" t="s">
        <v>732</v>
      </c>
      <c r="B599" s="446"/>
      <c r="O599" s="797">
        <v>6.5</v>
      </c>
      <c r="P599" s="798">
        <v>6.5</v>
      </c>
      <c r="Q599" s="798"/>
      <c r="R599" s="722">
        <v>7</v>
      </c>
      <c r="S599" s="723">
        <f t="shared" si="844"/>
        <v>7.7</v>
      </c>
      <c r="T599" s="233">
        <f t="shared" si="849"/>
        <v>0.10000000000000002</v>
      </c>
      <c r="U599" s="801" t="s">
        <v>28</v>
      </c>
      <c r="V599" s="802" t="s">
        <v>728</v>
      </c>
      <c r="W599" s="807" t="s">
        <v>11</v>
      </c>
      <c r="Z599" s="213">
        <v>7.5</v>
      </c>
      <c r="AA599" s="237">
        <f t="shared" si="846"/>
        <v>7.1428571428571425E-2</v>
      </c>
      <c r="AB599" s="803" t="s">
        <v>729</v>
      </c>
      <c r="AD599" s="227">
        <f t="shared" si="841"/>
        <v>7</v>
      </c>
      <c r="AE599" s="228">
        <f t="shared" si="842"/>
        <v>7.5</v>
      </c>
      <c r="AF599" s="229">
        <f t="shared" si="843"/>
        <v>7.1428571428571425E-2</v>
      </c>
      <c r="AG599" s="801" t="s">
        <v>28</v>
      </c>
      <c r="AH599" s="802" t="s">
        <v>728</v>
      </c>
      <c r="AI599" s="807" t="s">
        <v>11</v>
      </c>
    </row>
    <row r="600" spans="1:35" ht="28.5" x14ac:dyDescent="0.25">
      <c r="A600" s="767" t="s">
        <v>733</v>
      </c>
      <c r="B600" s="446"/>
      <c r="O600" s="797" t="s">
        <v>652</v>
      </c>
      <c r="P600" s="798" t="s">
        <v>652</v>
      </c>
      <c r="Q600" s="798"/>
      <c r="R600" s="798" t="s">
        <v>652</v>
      </c>
      <c r="S600" s="805" t="s">
        <v>652</v>
      </c>
      <c r="T600" s="732" t="s">
        <v>652</v>
      </c>
      <c r="U600" s="801"/>
      <c r="V600" s="802" t="s">
        <v>728</v>
      </c>
      <c r="W600" s="807" t="s">
        <v>11</v>
      </c>
      <c r="Z600" s="213"/>
      <c r="AA600" s="237" t="str">
        <f t="shared" si="846"/>
        <v>N/A</v>
      </c>
      <c r="AB600" s="803"/>
      <c r="AD600" s="227" t="str">
        <f t="shared" si="841"/>
        <v>Free</v>
      </c>
      <c r="AE600" s="228" t="str">
        <f t="shared" si="842"/>
        <v>Free</v>
      </c>
      <c r="AF600" s="229" t="str">
        <f t="shared" si="843"/>
        <v>Free</v>
      </c>
      <c r="AG600" s="801"/>
      <c r="AH600" s="802" t="s">
        <v>728</v>
      </c>
      <c r="AI600" s="807" t="s">
        <v>11</v>
      </c>
    </row>
    <row r="601" spans="1:35" ht="28.5" x14ac:dyDescent="0.25">
      <c r="A601" s="767" t="s">
        <v>734</v>
      </c>
      <c r="B601" s="446"/>
      <c r="O601" s="797">
        <v>5.5</v>
      </c>
      <c r="P601" s="798">
        <v>5.5</v>
      </c>
      <c r="Q601" s="798"/>
      <c r="R601" s="722">
        <v>6</v>
      </c>
      <c r="S601" s="723">
        <f t="shared" si="844"/>
        <v>6.6</v>
      </c>
      <c r="T601" s="233">
        <f t="shared" ref="T601:T603" si="850">+(S601-R601)/R601</f>
        <v>9.9999999999999936E-2</v>
      </c>
      <c r="U601" s="801" t="s">
        <v>28</v>
      </c>
      <c r="V601" s="802" t="s">
        <v>728</v>
      </c>
      <c r="W601" s="807" t="s">
        <v>11</v>
      </c>
      <c r="Z601" s="213">
        <v>7.5</v>
      </c>
      <c r="AA601" s="237">
        <f t="shared" si="846"/>
        <v>0.25</v>
      </c>
      <c r="AB601" s="803" t="s">
        <v>735</v>
      </c>
      <c r="AD601" s="227">
        <f t="shared" si="841"/>
        <v>6</v>
      </c>
      <c r="AE601" s="228">
        <f t="shared" si="842"/>
        <v>7.5</v>
      </c>
      <c r="AF601" s="229">
        <f t="shared" si="843"/>
        <v>0.25</v>
      </c>
      <c r="AG601" s="801" t="s">
        <v>28</v>
      </c>
      <c r="AH601" s="802" t="s">
        <v>728</v>
      </c>
      <c r="AI601" s="807" t="s">
        <v>11</v>
      </c>
    </row>
    <row r="602" spans="1:35" ht="28.5" x14ac:dyDescent="0.25">
      <c r="A602" s="767" t="s">
        <v>736</v>
      </c>
      <c r="B602" s="446"/>
      <c r="O602" s="797">
        <v>3.5</v>
      </c>
      <c r="P602" s="798">
        <v>3.5</v>
      </c>
      <c r="Q602" s="798"/>
      <c r="R602" s="722">
        <v>3.5</v>
      </c>
      <c r="S602" s="723">
        <f t="shared" si="844"/>
        <v>3.9</v>
      </c>
      <c r="T602" s="233">
        <f t="shared" si="850"/>
        <v>0.11428571428571425</v>
      </c>
      <c r="U602" s="801" t="s">
        <v>28</v>
      </c>
      <c r="V602" s="802" t="s">
        <v>728</v>
      </c>
      <c r="W602" s="807" t="s">
        <v>11</v>
      </c>
      <c r="Z602" s="213">
        <v>3.5</v>
      </c>
      <c r="AA602" s="237">
        <f>IF(Z602=0,"N/A",(Z602-R602)/R602)</f>
        <v>0</v>
      </c>
      <c r="AB602" s="803" t="s">
        <v>737</v>
      </c>
      <c r="AD602" s="227">
        <f t="shared" si="841"/>
        <v>3.5</v>
      </c>
      <c r="AE602" s="228">
        <f t="shared" si="842"/>
        <v>3.5</v>
      </c>
      <c r="AF602" s="229">
        <f t="shared" si="843"/>
        <v>0</v>
      </c>
      <c r="AG602" s="801" t="s">
        <v>28</v>
      </c>
      <c r="AH602" s="802" t="s">
        <v>728</v>
      </c>
      <c r="AI602" s="807" t="s">
        <v>11</v>
      </c>
    </row>
    <row r="603" spans="1:35" ht="28.5" x14ac:dyDescent="0.25">
      <c r="A603" s="767" t="s">
        <v>738</v>
      </c>
      <c r="B603" s="446"/>
      <c r="O603" s="797">
        <v>6.5</v>
      </c>
      <c r="P603" s="798">
        <v>6.5</v>
      </c>
      <c r="Q603" s="798"/>
      <c r="R603" s="722">
        <v>7</v>
      </c>
      <c r="S603" s="723">
        <f t="shared" si="844"/>
        <v>7.7</v>
      </c>
      <c r="T603" s="233">
        <f t="shared" si="850"/>
        <v>0.10000000000000002</v>
      </c>
      <c r="U603" s="801" t="s">
        <v>28</v>
      </c>
      <c r="V603" s="802" t="s">
        <v>728</v>
      </c>
      <c r="W603" s="807" t="s">
        <v>11</v>
      </c>
      <c r="Z603" s="213">
        <v>7</v>
      </c>
      <c r="AA603" s="237">
        <f t="shared" si="846"/>
        <v>0</v>
      </c>
      <c r="AB603" s="803" t="s">
        <v>737</v>
      </c>
      <c r="AD603" s="227">
        <f t="shared" si="841"/>
        <v>7</v>
      </c>
      <c r="AE603" s="228">
        <f t="shared" si="842"/>
        <v>7</v>
      </c>
      <c r="AF603" s="229">
        <f t="shared" si="843"/>
        <v>0</v>
      </c>
      <c r="AG603" s="801" t="s">
        <v>28</v>
      </c>
      <c r="AH603" s="802" t="s">
        <v>728</v>
      </c>
      <c r="AI603" s="807" t="s">
        <v>11</v>
      </c>
    </row>
    <row r="604" spans="1:35" x14ac:dyDescent="0.25">
      <c r="A604" s="767" t="s">
        <v>739</v>
      </c>
      <c r="B604" s="446"/>
      <c r="O604" s="91" t="s">
        <v>147</v>
      </c>
      <c r="P604" s="798" t="s">
        <v>147</v>
      </c>
      <c r="Q604" s="798"/>
      <c r="R604" s="798" t="s">
        <v>147</v>
      </c>
      <c r="S604" s="805" t="s">
        <v>147</v>
      </c>
      <c r="T604" s="798" t="s">
        <v>147</v>
      </c>
      <c r="U604" s="801" t="s">
        <v>28</v>
      </c>
      <c r="V604" s="802"/>
      <c r="W604" s="760" t="s">
        <v>11</v>
      </c>
      <c r="Z604" s="213"/>
      <c r="AA604" s="237" t="str">
        <f t="shared" si="846"/>
        <v>N/A</v>
      </c>
      <c r="AB604" s="803"/>
      <c r="AD604" s="227" t="str">
        <f t="shared" si="841"/>
        <v>POA</v>
      </c>
      <c r="AE604" s="228" t="str">
        <f t="shared" si="842"/>
        <v>POA</v>
      </c>
      <c r="AF604" s="229" t="str">
        <f t="shared" si="843"/>
        <v>POA</v>
      </c>
      <c r="AG604" s="801" t="s">
        <v>28</v>
      </c>
      <c r="AH604" s="802"/>
      <c r="AI604" s="760" t="s">
        <v>11</v>
      </c>
    </row>
    <row r="605" spans="1:35" x14ac:dyDescent="0.25">
      <c r="A605" s="767" t="s">
        <v>740</v>
      </c>
      <c r="B605" s="446"/>
      <c r="O605" s="91" t="s">
        <v>147</v>
      </c>
      <c r="P605" s="798" t="s">
        <v>147</v>
      </c>
      <c r="Q605" s="798"/>
      <c r="R605" s="798" t="s">
        <v>147</v>
      </c>
      <c r="S605" s="805" t="s">
        <v>147</v>
      </c>
      <c r="T605" s="798" t="s">
        <v>147</v>
      </c>
      <c r="U605" s="801" t="s">
        <v>28</v>
      </c>
      <c r="V605" s="802"/>
      <c r="W605" s="760" t="s">
        <v>11</v>
      </c>
      <c r="Z605" s="213"/>
      <c r="AA605" s="237" t="str">
        <f t="shared" si="846"/>
        <v>N/A</v>
      </c>
      <c r="AB605" s="803"/>
      <c r="AD605" s="227" t="str">
        <f t="shared" si="841"/>
        <v>POA</v>
      </c>
      <c r="AE605" s="228" t="str">
        <f t="shared" si="842"/>
        <v>POA</v>
      </c>
      <c r="AF605" s="229" t="str">
        <f t="shared" si="843"/>
        <v>POA</v>
      </c>
      <c r="AG605" s="801" t="s">
        <v>28</v>
      </c>
      <c r="AH605" s="802"/>
      <c r="AI605" s="760" t="s">
        <v>11</v>
      </c>
    </row>
    <row r="606" spans="1:35" ht="15" thickBot="1" x14ac:dyDescent="0.3">
      <c r="A606" s="785" t="s">
        <v>741</v>
      </c>
      <c r="B606" s="738"/>
      <c r="C606" s="739"/>
      <c r="D606" s="739"/>
      <c r="E606" s="740"/>
      <c r="F606" s="739"/>
      <c r="G606" s="739"/>
      <c r="H606" s="740"/>
      <c r="I606" s="739"/>
      <c r="J606" s="739"/>
      <c r="K606" s="740"/>
      <c r="L606" s="739"/>
      <c r="M606" s="739"/>
      <c r="N606" s="740"/>
      <c r="O606" s="809" t="s">
        <v>147</v>
      </c>
      <c r="P606" s="810" t="s">
        <v>147</v>
      </c>
      <c r="Q606" s="810"/>
      <c r="R606" s="810" t="s">
        <v>147</v>
      </c>
      <c r="S606" s="811" t="s">
        <v>147</v>
      </c>
      <c r="T606" s="810" t="s">
        <v>147</v>
      </c>
      <c r="U606" s="812" t="s">
        <v>28</v>
      </c>
      <c r="V606" s="813"/>
      <c r="W606" s="814" t="s">
        <v>11</v>
      </c>
      <c r="Z606" s="315"/>
      <c r="AA606" s="316" t="str">
        <f t="shared" si="846"/>
        <v>N/A</v>
      </c>
      <c r="AB606" s="815"/>
      <c r="AD606" s="318" t="str">
        <f t="shared" si="841"/>
        <v>POA</v>
      </c>
      <c r="AE606" s="319" t="str">
        <f t="shared" si="842"/>
        <v>POA</v>
      </c>
      <c r="AF606" s="320" t="str">
        <f t="shared" si="843"/>
        <v>POA</v>
      </c>
      <c r="AG606" s="812" t="s">
        <v>28</v>
      </c>
      <c r="AH606" s="813"/>
      <c r="AI606" s="814" t="s">
        <v>11</v>
      </c>
    </row>
    <row r="607" spans="1:35" x14ac:dyDescent="0.25">
      <c r="A607" s="792"/>
      <c r="O607" s="701"/>
      <c r="P607" s="702"/>
      <c r="Q607" s="702"/>
      <c r="R607" s="702"/>
      <c r="S607" s="703"/>
      <c r="T607" s="704"/>
      <c r="U607" s="704"/>
      <c r="V607" s="705"/>
      <c r="W607" s="705"/>
      <c r="AB607" s="706"/>
      <c r="AG607" s="704"/>
      <c r="AH607" s="705"/>
      <c r="AI607" s="705"/>
    </row>
    <row r="608" spans="1:35" x14ac:dyDescent="0.25">
      <c r="A608" s="792"/>
      <c r="O608" s="701"/>
      <c r="P608" s="702"/>
      <c r="Q608" s="702"/>
      <c r="R608" s="702"/>
      <c r="S608" s="703"/>
      <c r="T608" s="704"/>
      <c r="U608" s="704"/>
      <c r="V608" s="705"/>
      <c r="W608" s="705"/>
      <c r="AB608" s="706"/>
      <c r="AG608" s="704"/>
      <c r="AH608" s="705"/>
      <c r="AI608" s="705"/>
    </row>
  </sheetData>
  <pageMargins left="0.70866141732283472" right="0.70866141732283472" top="0.74803149606299213" bottom="0.74803149606299213"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2861-A6D6-478A-885F-6E94DA2C3872}">
  <dimension ref="A1:K291"/>
  <sheetViews>
    <sheetView tabSelected="1" workbookViewId="0">
      <selection activeCell="H96" sqref="H96"/>
    </sheetView>
  </sheetViews>
  <sheetFormatPr defaultColWidth="9.140625" defaultRowHeight="14.25" x14ac:dyDescent="0.25"/>
  <cols>
    <col min="1" max="1" width="56.42578125" style="101" customWidth="1"/>
    <col min="2" max="3" width="10.42578125" style="98" bestFit="1" customWidth="1"/>
    <col min="4" max="4" width="7.7109375" style="98" bestFit="1" customWidth="1"/>
    <col min="5" max="5" width="9.85546875" style="99" bestFit="1" customWidth="1"/>
    <col min="6" max="6" width="17.5703125" style="100" bestFit="1" customWidth="1"/>
    <col min="7" max="7" width="18.42578125" style="99" bestFit="1" customWidth="1"/>
    <col min="8" max="8" width="61" style="101" customWidth="1"/>
    <col min="9" max="16384" width="9.140625" style="102"/>
  </cols>
  <sheetData>
    <row r="1" spans="1:11" ht="15" x14ac:dyDescent="0.25">
      <c r="A1" s="97" t="s">
        <v>742</v>
      </c>
      <c r="G1" s="99" t="s">
        <v>53</v>
      </c>
      <c r="H1"/>
      <c r="I1"/>
      <c r="J1"/>
      <c r="K1"/>
    </row>
    <row r="2" spans="1:11" ht="15.75" thickBot="1" x14ac:dyDescent="0.3">
      <c r="A2" s="101" t="s">
        <v>53</v>
      </c>
      <c r="B2" s="103"/>
      <c r="C2" s="103"/>
      <c r="H2"/>
      <c r="I2"/>
      <c r="J2"/>
      <c r="K2"/>
    </row>
    <row r="3" spans="1:11" ht="60" x14ac:dyDescent="0.25">
      <c r="A3" s="104" t="s">
        <v>743</v>
      </c>
      <c r="B3" s="42" t="s">
        <v>744</v>
      </c>
      <c r="C3" s="42" t="s">
        <v>745</v>
      </c>
      <c r="D3" s="42" t="s">
        <v>42</v>
      </c>
      <c r="E3" s="42" t="s">
        <v>73</v>
      </c>
      <c r="F3" s="42" t="s">
        <v>6</v>
      </c>
      <c r="G3" s="43" t="s">
        <v>7</v>
      </c>
      <c r="H3"/>
      <c r="I3"/>
      <c r="J3"/>
      <c r="K3"/>
    </row>
    <row r="4" spans="1:11" ht="28.5" customHeight="1" x14ac:dyDescent="0.25">
      <c r="A4" s="916" t="s">
        <v>746</v>
      </c>
      <c r="B4" s="917"/>
      <c r="C4" s="917"/>
      <c r="D4" s="917"/>
      <c r="E4" s="917"/>
      <c r="F4" s="917"/>
      <c r="G4" s="918"/>
      <c r="H4"/>
      <c r="I4"/>
      <c r="J4"/>
      <c r="K4"/>
    </row>
    <row r="5" spans="1:11" ht="15" x14ac:dyDescent="0.25">
      <c r="A5" s="105" t="s">
        <v>747</v>
      </c>
      <c r="B5" s="106">
        <v>217</v>
      </c>
      <c r="C5" s="106">
        <f t="shared" ref="C5:C16" si="0">SUM(B5/100)*20+B5</f>
        <v>260.39999999999998</v>
      </c>
      <c r="D5" s="107">
        <f>(C5-B5)/B5</f>
        <v>0.1999999999999999</v>
      </c>
      <c r="E5" s="108" t="s">
        <v>9</v>
      </c>
      <c r="F5" s="70" t="s">
        <v>748</v>
      </c>
      <c r="G5" s="109" t="s">
        <v>11</v>
      </c>
      <c r="H5"/>
      <c r="I5"/>
      <c r="J5"/>
      <c r="K5"/>
    </row>
    <row r="6" spans="1:11" ht="15" x14ac:dyDescent="0.25">
      <c r="A6" s="105" t="s">
        <v>749</v>
      </c>
      <c r="B6" s="106">
        <v>111</v>
      </c>
      <c r="C6" s="106">
        <f t="shared" si="0"/>
        <v>133.19999999999999</v>
      </c>
      <c r="D6" s="107">
        <f t="shared" ref="D6:D36" si="1">(C6-B6)/B6</f>
        <v>0.1999999999999999</v>
      </c>
      <c r="E6" s="108" t="s">
        <v>9</v>
      </c>
      <c r="F6" s="70" t="s">
        <v>750</v>
      </c>
      <c r="G6" s="109" t="s">
        <v>11</v>
      </c>
      <c r="H6"/>
      <c r="I6"/>
      <c r="J6"/>
      <c r="K6"/>
    </row>
    <row r="7" spans="1:11" ht="15" x14ac:dyDescent="0.25">
      <c r="A7" s="105" t="s">
        <v>751</v>
      </c>
      <c r="B7" s="106">
        <v>268</v>
      </c>
      <c r="C7" s="106">
        <f t="shared" si="0"/>
        <v>321.60000000000002</v>
      </c>
      <c r="D7" s="107">
        <f t="shared" si="1"/>
        <v>0.20000000000000009</v>
      </c>
      <c r="E7" s="108" t="s">
        <v>9</v>
      </c>
      <c r="F7" s="70" t="s">
        <v>752</v>
      </c>
      <c r="G7" s="109" t="s">
        <v>11</v>
      </c>
      <c r="H7"/>
      <c r="I7"/>
      <c r="J7"/>
      <c r="K7"/>
    </row>
    <row r="8" spans="1:11" ht="15" x14ac:dyDescent="0.25">
      <c r="A8" s="105" t="s">
        <v>753</v>
      </c>
      <c r="B8" s="106">
        <v>254</v>
      </c>
      <c r="C8" s="106">
        <f t="shared" si="0"/>
        <v>304.8</v>
      </c>
      <c r="D8" s="107">
        <f t="shared" si="1"/>
        <v>0.20000000000000004</v>
      </c>
      <c r="E8" s="108" t="s">
        <v>9</v>
      </c>
      <c r="F8" s="70" t="s">
        <v>748</v>
      </c>
      <c r="G8" s="109" t="s">
        <v>11</v>
      </c>
      <c r="H8"/>
      <c r="I8"/>
      <c r="J8"/>
      <c r="K8"/>
    </row>
    <row r="9" spans="1:11" ht="15" x14ac:dyDescent="0.25">
      <c r="A9" s="105" t="s">
        <v>754</v>
      </c>
      <c r="B9" s="106">
        <v>138</v>
      </c>
      <c r="C9" s="106">
        <f t="shared" si="0"/>
        <v>165.6</v>
      </c>
      <c r="D9" s="107">
        <f t="shared" si="1"/>
        <v>0.19999999999999996</v>
      </c>
      <c r="E9" s="108" t="s">
        <v>9</v>
      </c>
      <c r="F9" s="70" t="s">
        <v>750</v>
      </c>
      <c r="G9" s="109" t="s">
        <v>11</v>
      </c>
      <c r="H9"/>
      <c r="I9"/>
      <c r="J9"/>
      <c r="K9"/>
    </row>
    <row r="10" spans="1:11" ht="15" x14ac:dyDescent="0.25">
      <c r="A10" s="105" t="s">
        <v>755</v>
      </c>
      <c r="B10" s="106">
        <v>330</v>
      </c>
      <c r="C10" s="106">
        <f t="shared" si="0"/>
        <v>396</v>
      </c>
      <c r="D10" s="107">
        <f t="shared" si="1"/>
        <v>0.2</v>
      </c>
      <c r="E10" s="108" t="s">
        <v>9</v>
      </c>
      <c r="F10" s="70" t="s">
        <v>752</v>
      </c>
      <c r="G10" s="109" t="s">
        <v>11</v>
      </c>
      <c r="H10"/>
      <c r="I10"/>
      <c r="J10"/>
      <c r="K10"/>
    </row>
    <row r="11" spans="1:11" ht="15" x14ac:dyDescent="0.25">
      <c r="A11" s="105" t="s">
        <v>756</v>
      </c>
      <c r="B11" s="106">
        <v>217</v>
      </c>
      <c r="C11" s="106">
        <f t="shared" si="0"/>
        <v>260.39999999999998</v>
      </c>
      <c r="D11" s="107">
        <f t="shared" si="1"/>
        <v>0.1999999999999999</v>
      </c>
      <c r="E11" s="108" t="s">
        <v>9</v>
      </c>
      <c r="F11" s="70" t="s">
        <v>748</v>
      </c>
      <c r="G11" s="109" t="s">
        <v>11</v>
      </c>
      <c r="H11"/>
      <c r="I11"/>
      <c r="J11"/>
      <c r="K11"/>
    </row>
    <row r="12" spans="1:11" ht="15" x14ac:dyDescent="0.25">
      <c r="A12" s="105" t="s">
        <v>757</v>
      </c>
      <c r="B12" s="106">
        <v>111</v>
      </c>
      <c r="C12" s="106">
        <f t="shared" si="0"/>
        <v>133.19999999999999</v>
      </c>
      <c r="D12" s="107">
        <f t="shared" si="1"/>
        <v>0.1999999999999999</v>
      </c>
      <c r="E12" s="108" t="s">
        <v>9</v>
      </c>
      <c r="F12" s="70" t="s">
        <v>750</v>
      </c>
      <c r="G12" s="109" t="s">
        <v>11</v>
      </c>
      <c r="H12"/>
      <c r="I12"/>
      <c r="J12"/>
      <c r="K12"/>
    </row>
    <row r="13" spans="1:11" ht="15" x14ac:dyDescent="0.25">
      <c r="A13" s="105" t="s">
        <v>758</v>
      </c>
      <c r="B13" s="106">
        <v>268</v>
      </c>
      <c r="C13" s="106">
        <f t="shared" si="0"/>
        <v>321.60000000000002</v>
      </c>
      <c r="D13" s="107">
        <f t="shared" si="1"/>
        <v>0.20000000000000009</v>
      </c>
      <c r="E13" s="108" t="s">
        <v>9</v>
      </c>
      <c r="F13" s="70" t="s">
        <v>752</v>
      </c>
      <c r="G13" s="109" t="s">
        <v>11</v>
      </c>
      <c r="H13"/>
      <c r="I13"/>
      <c r="J13"/>
      <c r="K13"/>
    </row>
    <row r="14" spans="1:11" ht="15" x14ac:dyDescent="0.25">
      <c r="A14" s="105" t="s">
        <v>759</v>
      </c>
      <c r="B14" s="106">
        <v>254</v>
      </c>
      <c r="C14" s="106">
        <f t="shared" si="0"/>
        <v>304.8</v>
      </c>
      <c r="D14" s="107">
        <f t="shared" si="1"/>
        <v>0.20000000000000004</v>
      </c>
      <c r="E14" s="108" t="s">
        <v>9</v>
      </c>
      <c r="F14" s="70" t="s">
        <v>748</v>
      </c>
      <c r="G14" s="109" t="s">
        <v>11</v>
      </c>
      <c r="H14"/>
      <c r="I14"/>
      <c r="J14"/>
      <c r="K14"/>
    </row>
    <row r="15" spans="1:11" ht="15" x14ac:dyDescent="0.25">
      <c r="A15" s="105" t="s">
        <v>760</v>
      </c>
      <c r="B15" s="106">
        <v>138</v>
      </c>
      <c r="C15" s="106">
        <f t="shared" si="0"/>
        <v>165.6</v>
      </c>
      <c r="D15" s="107">
        <f t="shared" si="1"/>
        <v>0.19999999999999996</v>
      </c>
      <c r="E15" s="108" t="s">
        <v>9</v>
      </c>
      <c r="F15" s="70" t="s">
        <v>750</v>
      </c>
      <c r="G15" s="109" t="s">
        <v>11</v>
      </c>
      <c r="H15"/>
      <c r="I15"/>
      <c r="J15"/>
      <c r="K15"/>
    </row>
    <row r="16" spans="1:11" ht="15" x14ac:dyDescent="0.25">
      <c r="A16" s="105" t="s">
        <v>761</v>
      </c>
      <c r="B16" s="106">
        <v>330</v>
      </c>
      <c r="C16" s="106">
        <f t="shared" si="0"/>
        <v>396</v>
      </c>
      <c r="D16" s="107">
        <f t="shared" si="1"/>
        <v>0.2</v>
      </c>
      <c r="E16" s="108" t="s">
        <v>9</v>
      </c>
      <c r="F16" s="70" t="s">
        <v>752</v>
      </c>
      <c r="G16" s="109" t="s">
        <v>11</v>
      </c>
      <c r="H16"/>
      <c r="I16"/>
      <c r="J16"/>
      <c r="K16"/>
    </row>
    <row r="17" spans="1:11" ht="15" x14ac:dyDescent="0.25">
      <c r="A17" s="105" t="s">
        <v>762</v>
      </c>
      <c r="B17" s="106" t="s">
        <v>763</v>
      </c>
      <c r="C17" s="106">
        <v>50</v>
      </c>
      <c r="D17" s="107" t="s">
        <v>763</v>
      </c>
      <c r="E17" s="108" t="s">
        <v>9</v>
      </c>
      <c r="F17" s="70" t="s">
        <v>764</v>
      </c>
      <c r="G17" s="109" t="s">
        <v>11</v>
      </c>
      <c r="H17"/>
      <c r="I17"/>
      <c r="J17"/>
      <c r="K17"/>
    </row>
    <row r="18" spans="1:11" ht="15" x14ac:dyDescent="0.25">
      <c r="A18" s="105" t="s">
        <v>765</v>
      </c>
      <c r="B18" s="106">
        <v>212</v>
      </c>
      <c r="C18" s="106">
        <f t="shared" ref="C18:C19" si="2">SUM(B18/100)*20+B18</f>
        <v>254.4</v>
      </c>
      <c r="D18" s="107">
        <f t="shared" si="1"/>
        <v>0.20000000000000004</v>
      </c>
      <c r="E18" s="108" t="s">
        <v>9</v>
      </c>
      <c r="F18" s="70" t="s">
        <v>748</v>
      </c>
      <c r="G18" s="109" t="s">
        <v>11</v>
      </c>
      <c r="H18"/>
      <c r="I18"/>
      <c r="J18"/>
      <c r="K18"/>
    </row>
    <row r="19" spans="1:11" ht="15" x14ac:dyDescent="0.25">
      <c r="A19" s="105" t="s">
        <v>766</v>
      </c>
      <c r="B19" s="106">
        <v>212</v>
      </c>
      <c r="C19" s="106">
        <f t="shared" si="2"/>
        <v>254.4</v>
      </c>
      <c r="D19" s="107">
        <f t="shared" si="1"/>
        <v>0.20000000000000004</v>
      </c>
      <c r="E19" s="108" t="s">
        <v>9</v>
      </c>
      <c r="F19" s="70" t="s">
        <v>752</v>
      </c>
      <c r="G19" s="109" t="s">
        <v>11</v>
      </c>
      <c r="H19"/>
      <c r="I19"/>
      <c r="J19"/>
      <c r="K19"/>
    </row>
    <row r="20" spans="1:11" ht="15" x14ac:dyDescent="0.25">
      <c r="A20" s="105" t="s">
        <v>767</v>
      </c>
      <c r="B20" s="106">
        <v>36</v>
      </c>
      <c r="C20" s="106">
        <v>48</v>
      </c>
      <c r="D20" s="107">
        <f t="shared" si="1"/>
        <v>0.33333333333333331</v>
      </c>
      <c r="E20" s="108" t="s">
        <v>9</v>
      </c>
      <c r="F20" s="70" t="s">
        <v>748</v>
      </c>
      <c r="G20" s="109" t="s">
        <v>11</v>
      </c>
      <c r="H20"/>
      <c r="I20"/>
      <c r="J20"/>
      <c r="K20"/>
    </row>
    <row r="21" spans="1:11" ht="15" x14ac:dyDescent="0.25">
      <c r="A21" s="105" t="s">
        <v>768</v>
      </c>
      <c r="B21" s="106">
        <v>39.5</v>
      </c>
      <c r="C21" s="106">
        <v>54</v>
      </c>
      <c r="D21" s="107">
        <f t="shared" si="1"/>
        <v>0.36708860759493672</v>
      </c>
      <c r="E21" s="108" t="s">
        <v>9</v>
      </c>
      <c r="F21" s="70" t="s">
        <v>748</v>
      </c>
      <c r="G21" s="109" t="s">
        <v>11</v>
      </c>
      <c r="H21"/>
      <c r="I21"/>
      <c r="J21"/>
      <c r="K21"/>
    </row>
    <row r="22" spans="1:11" ht="15" x14ac:dyDescent="0.25">
      <c r="A22" s="105" t="s">
        <v>769</v>
      </c>
      <c r="B22" s="106">
        <v>1.8</v>
      </c>
      <c r="C22" s="106">
        <v>3</v>
      </c>
      <c r="D22" s="107">
        <f t="shared" si="1"/>
        <v>0.66666666666666663</v>
      </c>
      <c r="E22" s="108" t="s">
        <v>9</v>
      </c>
      <c r="F22" s="70" t="s">
        <v>764</v>
      </c>
      <c r="G22" s="109" t="s">
        <v>11</v>
      </c>
      <c r="H22"/>
      <c r="I22"/>
      <c r="J22"/>
      <c r="K22"/>
    </row>
    <row r="23" spans="1:11" ht="15" x14ac:dyDescent="0.25">
      <c r="A23" s="105" t="s">
        <v>770</v>
      </c>
      <c r="B23" s="106" t="s">
        <v>763</v>
      </c>
      <c r="C23" s="106">
        <v>3</v>
      </c>
      <c r="D23" s="106" t="s">
        <v>763</v>
      </c>
      <c r="E23" s="108" t="s">
        <v>9</v>
      </c>
      <c r="F23" s="70" t="s">
        <v>764</v>
      </c>
      <c r="G23" s="109" t="s">
        <v>11</v>
      </c>
      <c r="H23"/>
      <c r="I23"/>
      <c r="J23"/>
      <c r="K23"/>
    </row>
    <row r="24" spans="1:11" ht="15" x14ac:dyDescent="0.25">
      <c r="A24" s="105" t="s">
        <v>771</v>
      </c>
      <c r="B24" s="106">
        <v>7.1</v>
      </c>
      <c r="C24" s="106">
        <v>11</v>
      </c>
      <c r="D24" s="107">
        <f t="shared" si="1"/>
        <v>0.54929577464788737</v>
      </c>
      <c r="E24" s="108" t="s">
        <v>9</v>
      </c>
      <c r="F24" s="70" t="s">
        <v>764</v>
      </c>
      <c r="G24" s="109" t="s">
        <v>11</v>
      </c>
      <c r="H24"/>
      <c r="I24"/>
      <c r="J24"/>
      <c r="K24"/>
    </row>
    <row r="25" spans="1:11" ht="15" x14ac:dyDescent="0.25">
      <c r="A25" s="105" t="s">
        <v>772</v>
      </c>
      <c r="B25" s="106">
        <v>5.5</v>
      </c>
      <c r="C25" s="106">
        <v>9</v>
      </c>
      <c r="D25" s="107">
        <f t="shared" si="1"/>
        <v>0.63636363636363635</v>
      </c>
      <c r="E25" s="108" t="s">
        <v>9</v>
      </c>
      <c r="F25" s="70" t="s">
        <v>764</v>
      </c>
      <c r="G25" s="109" t="s">
        <v>11</v>
      </c>
      <c r="H25"/>
      <c r="I25"/>
      <c r="J25"/>
      <c r="K25"/>
    </row>
    <row r="26" spans="1:11" ht="15" x14ac:dyDescent="0.25">
      <c r="A26" s="105" t="s">
        <v>773</v>
      </c>
      <c r="B26" s="106">
        <v>7</v>
      </c>
      <c r="C26" s="106">
        <v>10</v>
      </c>
      <c r="D26" s="107">
        <f t="shared" si="1"/>
        <v>0.42857142857142855</v>
      </c>
      <c r="E26" s="108" t="s">
        <v>9</v>
      </c>
      <c r="F26" s="70" t="s">
        <v>764</v>
      </c>
      <c r="G26" s="109" t="s">
        <v>11</v>
      </c>
      <c r="H26"/>
      <c r="I26"/>
      <c r="J26"/>
      <c r="K26"/>
    </row>
    <row r="27" spans="1:11" ht="15" x14ac:dyDescent="0.25">
      <c r="A27" s="105" t="s">
        <v>774</v>
      </c>
      <c r="B27" s="106">
        <v>7.5</v>
      </c>
      <c r="C27" s="106">
        <v>11</v>
      </c>
      <c r="D27" s="107">
        <f t="shared" si="1"/>
        <v>0.46666666666666667</v>
      </c>
      <c r="E27" s="108" t="s">
        <v>9</v>
      </c>
      <c r="F27" s="70" t="s">
        <v>764</v>
      </c>
      <c r="G27" s="109" t="s">
        <v>11</v>
      </c>
      <c r="H27"/>
      <c r="I27"/>
      <c r="J27"/>
      <c r="K27"/>
    </row>
    <row r="28" spans="1:11" ht="15" x14ac:dyDescent="0.25">
      <c r="A28" s="105" t="s">
        <v>775</v>
      </c>
      <c r="B28" s="106">
        <v>1.45</v>
      </c>
      <c r="C28" s="106">
        <v>3</v>
      </c>
      <c r="D28" s="107">
        <f t="shared" si="1"/>
        <v>1.0689655172413794</v>
      </c>
      <c r="E28" s="108" t="s">
        <v>9</v>
      </c>
      <c r="F28" s="70" t="s">
        <v>764</v>
      </c>
      <c r="G28" s="109" t="s">
        <v>11</v>
      </c>
      <c r="H28"/>
      <c r="I28"/>
      <c r="J28"/>
      <c r="K28"/>
    </row>
    <row r="29" spans="1:11" ht="15" x14ac:dyDescent="0.25">
      <c r="A29" s="105" t="s">
        <v>776</v>
      </c>
      <c r="B29" s="106">
        <v>1.8</v>
      </c>
      <c r="C29" s="106">
        <v>4</v>
      </c>
      <c r="D29" s="107">
        <f t="shared" si="1"/>
        <v>1.2222222222222223</v>
      </c>
      <c r="E29" s="108" t="s">
        <v>9</v>
      </c>
      <c r="F29" s="70" t="s">
        <v>777</v>
      </c>
      <c r="G29" s="109" t="s">
        <v>11</v>
      </c>
      <c r="H29"/>
      <c r="I29"/>
      <c r="J29"/>
      <c r="K29"/>
    </row>
    <row r="30" spans="1:11" ht="15" x14ac:dyDescent="0.25">
      <c r="A30" s="105" t="s">
        <v>778</v>
      </c>
      <c r="B30" s="106">
        <v>2.2999999999999998</v>
      </c>
      <c r="C30" s="106">
        <v>4</v>
      </c>
      <c r="D30" s="107">
        <f t="shared" si="1"/>
        <v>0.73913043478260887</v>
      </c>
      <c r="E30" s="108" t="s">
        <v>9</v>
      </c>
      <c r="F30" s="70" t="s">
        <v>764</v>
      </c>
      <c r="G30" s="109" t="s">
        <v>11</v>
      </c>
      <c r="H30"/>
      <c r="I30"/>
      <c r="J30"/>
      <c r="K30"/>
    </row>
    <row r="31" spans="1:11" ht="15" x14ac:dyDescent="0.25">
      <c r="A31" s="105" t="s">
        <v>779</v>
      </c>
      <c r="B31" s="106">
        <v>5.5</v>
      </c>
      <c r="C31" s="106">
        <v>8</v>
      </c>
      <c r="D31" s="107">
        <f t="shared" si="1"/>
        <v>0.45454545454545453</v>
      </c>
      <c r="E31" s="108" t="s">
        <v>9</v>
      </c>
      <c r="F31" s="70" t="s">
        <v>764</v>
      </c>
      <c r="G31" s="109" t="s">
        <v>11</v>
      </c>
      <c r="H31"/>
      <c r="I31"/>
      <c r="J31"/>
      <c r="K31"/>
    </row>
    <row r="32" spans="1:11" ht="15" x14ac:dyDescent="0.25">
      <c r="A32" s="105" t="s">
        <v>780</v>
      </c>
      <c r="B32" s="106">
        <v>8</v>
      </c>
      <c r="C32" s="106">
        <v>12</v>
      </c>
      <c r="D32" s="107">
        <f t="shared" si="1"/>
        <v>0.5</v>
      </c>
      <c r="E32" s="108" t="s">
        <v>9</v>
      </c>
      <c r="F32" s="70" t="s">
        <v>764</v>
      </c>
      <c r="G32" s="109" t="s">
        <v>11</v>
      </c>
      <c r="H32"/>
      <c r="I32"/>
      <c r="J32"/>
      <c r="K32"/>
    </row>
    <row r="33" spans="1:11" s="112" customFormat="1" ht="15" x14ac:dyDescent="0.25">
      <c r="A33" s="105" t="s">
        <v>781</v>
      </c>
      <c r="B33" s="106">
        <v>2</v>
      </c>
      <c r="C33" s="106">
        <v>3</v>
      </c>
      <c r="D33" s="107">
        <f t="shared" si="1"/>
        <v>0.5</v>
      </c>
      <c r="E33" s="108" t="s">
        <v>9</v>
      </c>
      <c r="F33" s="70" t="s">
        <v>764</v>
      </c>
      <c r="G33" s="110" t="s">
        <v>11</v>
      </c>
      <c r="H33"/>
      <c r="I33"/>
      <c r="J33"/>
      <c r="K33"/>
    </row>
    <row r="34" spans="1:11" s="112" customFormat="1" ht="15" x14ac:dyDescent="0.25">
      <c r="A34" s="105" t="s">
        <v>782</v>
      </c>
      <c r="B34" s="106">
        <v>8.1</v>
      </c>
      <c r="C34" s="106">
        <v>14</v>
      </c>
      <c r="D34" s="107">
        <f t="shared" si="1"/>
        <v>0.72839506172839519</v>
      </c>
      <c r="E34" s="108" t="s">
        <v>9</v>
      </c>
      <c r="F34" s="70" t="s">
        <v>764</v>
      </c>
      <c r="G34" s="110" t="s">
        <v>11</v>
      </c>
      <c r="H34"/>
      <c r="I34"/>
      <c r="J34"/>
      <c r="K34"/>
    </row>
    <row r="35" spans="1:11" s="112" customFormat="1" ht="15" x14ac:dyDescent="0.25">
      <c r="A35" s="105" t="s">
        <v>783</v>
      </c>
      <c r="B35" s="106">
        <v>4</v>
      </c>
      <c r="C35" s="106">
        <v>6</v>
      </c>
      <c r="D35" s="107">
        <f t="shared" si="1"/>
        <v>0.5</v>
      </c>
      <c r="E35" s="108" t="s">
        <v>9</v>
      </c>
      <c r="F35" s="70" t="s">
        <v>764</v>
      </c>
      <c r="G35" s="110" t="s">
        <v>11</v>
      </c>
      <c r="H35"/>
      <c r="I35"/>
      <c r="J35"/>
      <c r="K35"/>
    </row>
    <row r="36" spans="1:11" s="112" customFormat="1" ht="15.75" thickBot="1" x14ac:dyDescent="0.3">
      <c r="A36" s="113" t="s">
        <v>784</v>
      </c>
      <c r="B36" s="114">
        <v>1.35</v>
      </c>
      <c r="C36" s="114">
        <v>3</v>
      </c>
      <c r="D36" s="115">
        <f t="shared" si="1"/>
        <v>1.2222222222222221</v>
      </c>
      <c r="E36" s="116" t="s">
        <v>9</v>
      </c>
      <c r="F36" s="117" t="s">
        <v>785</v>
      </c>
      <c r="G36" s="118" t="s">
        <v>11</v>
      </c>
      <c r="H36"/>
      <c r="I36"/>
      <c r="J36"/>
      <c r="K36"/>
    </row>
    <row r="37" spans="1:11" ht="15.75" thickBot="1" x14ac:dyDescent="0.3">
      <c r="H37"/>
      <c r="I37"/>
      <c r="J37"/>
      <c r="K37"/>
    </row>
    <row r="38" spans="1:11" ht="46.5" customHeight="1" x14ac:dyDescent="0.25">
      <c r="A38" s="119" t="s">
        <v>786</v>
      </c>
      <c r="B38" s="42" t="s">
        <v>744</v>
      </c>
      <c r="C38" s="42" t="s">
        <v>745</v>
      </c>
      <c r="D38" s="42" t="s">
        <v>42</v>
      </c>
      <c r="E38" s="42" t="s">
        <v>73</v>
      </c>
      <c r="F38" s="42" t="s">
        <v>6</v>
      </c>
      <c r="G38" s="43" t="s">
        <v>7</v>
      </c>
      <c r="H38"/>
      <c r="I38"/>
      <c r="J38"/>
      <c r="K38"/>
    </row>
    <row r="39" spans="1:11" ht="28.5" customHeight="1" x14ac:dyDescent="0.25">
      <c r="A39" s="916" t="s">
        <v>746</v>
      </c>
      <c r="B39" s="917"/>
      <c r="C39" s="917"/>
      <c r="D39" s="917"/>
      <c r="E39" s="917"/>
      <c r="F39" s="917"/>
      <c r="G39" s="918"/>
      <c r="H39"/>
      <c r="I39"/>
      <c r="J39"/>
      <c r="K39"/>
    </row>
    <row r="40" spans="1:11" ht="15" x14ac:dyDescent="0.25">
      <c r="A40" s="120" t="s">
        <v>787</v>
      </c>
      <c r="B40" s="121">
        <v>130</v>
      </c>
      <c r="C40" s="121">
        <v>200</v>
      </c>
      <c r="D40" s="107">
        <f t="shared" ref="D40:D94" si="3">(C40-B40)/B40</f>
        <v>0.53846153846153844</v>
      </c>
      <c r="E40" s="108" t="s">
        <v>9</v>
      </c>
      <c r="F40" s="81" t="s">
        <v>750</v>
      </c>
      <c r="G40" s="122" t="s">
        <v>11</v>
      </c>
      <c r="H40"/>
      <c r="I40"/>
      <c r="J40"/>
      <c r="K40"/>
    </row>
    <row r="41" spans="1:11" ht="15" x14ac:dyDescent="0.25">
      <c r="A41" s="120" t="s">
        <v>788</v>
      </c>
      <c r="B41" s="121">
        <v>130</v>
      </c>
      <c r="C41" s="121">
        <v>400</v>
      </c>
      <c r="D41" s="107">
        <f t="shared" si="3"/>
        <v>2.0769230769230771</v>
      </c>
      <c r="E41" s="108" t="s">
        <v>9</v>
      </c>
      <c r="F41" s="81" t="s">
        <v>750</v>
      </c>
      <c r="G41" s="122" t="s">
        <v>11</v>
      </c>
      <c r="H41"/>
      <c r="I41"/>
      <c r="J41"/>
      <c r="K41"/>
    </row>
    <row r="42" spans="1:11" ht="15" x14ac:dyDescent="0.25">
      <c r="A42" s="120" t="s">
        <v>789</v>
      </c>
      <c r="B42" s="121">
        <v>130</v>
      </c>
      <c r="C42" s="121">
        <v>200</v>
      </c>
      <c r="D42" s="107">
        <f t="shared" si="3"/>
        <v>0.53846153846153844</v>
      </c>
      <c r="E42" s="108" t="s">
        <v>9</v>
      </c>
      <c r="F42" s="81" t="s">
        <v>750</v>
      </c>
      <c r="G42" s="122" t="s">
        <v>11</v>
      </c>
      <c r="H42"/>
      <c r="I42"/>
      <c r="J42"/>
      <c r="K42"/>
    </row>
    <row r="43" spans="1:11" ht="15" x14ac:dyDescent="0.25">
      <c r="A43" s="120" t="s">
        <v>790</v>
      </c>
      <c r="B43" s="121">
        <v>130</v>
      </c>
      <c r="C43" s="121">
        <v>400</v>
      </c>
      <c r="D43" s="107">
        <f t="shared" si="3"/>
        <v>2.0769230769230771</v>
      </c>
      <c r="E43" s="108" t="s">
        <v>9</v>
      </c>
      <c r="F43" s="81" t="s">
        <v>750</v>
      </c>
      <c r="G43" s="122" t="s">
        <v>11</v>
      </c>
      <c r="H43"/>
      <c r="I43"/>
      <c r="J43"/>
      <c r="K43"/>
    </row>
    <row r="44" spans="1:11" ht="15" x14ac:dyDescent="0.25">
      <c r="A44" s="120" t="s">
        <v>791</v>
      </c>
      <c r="B44" s="121" t="s">
        <v>763</v>
      </c>
      <c r="C44" s="121">
        <v>100</v>
      </c>
      <c r="D44" s="107" t="s">
        <v>763</v>
      </c>
      <c r="E44" s="108" t="s">
        <v>9</v>
      </c>
      <c r="F44" s="81" t="s">
        <v>764</v>
      </c>
      <c r="G44" s="122" t="s">
        <v>11</v>
      </c>
      <c r="H44"/>
      <c r="I44"/>
      <c r="J44"/>
      <c r="K44"/>
    </row>
    <row r="45" spans="1:11" ht="15" x14ac:dyDescent="0.25">
      <c r="A45" s="120" t="s">
        <v>792</v>
      </c>
      <c r="B45" s="121" t="s">
        <v>523</v>
      </c>
      <c r="C45" s="107" t="s">
        <v>763</v>
      </c>
      <c r="D45" s="107" t="s">
        <v>763</v>
      </c>
      <c r="E45" s="108" t="s">
        <v>763</v>
      </c>
      <c r="F45" s="108" t="s">
        <v>763</v>
      </c>
      <c r="G45" s="122" t="s">
        <v>11</v>
      </c>
      <c r="H45"/>
      <c r="I45"/>
      <c r="J45"/>
      <c r="K45"/>
    </row>
    <row r="46" spans="1:11" ht="15" x14ac:dyDescent="0.25">
      <c r="A46" s="120" t="s">
        <v>793</v>
      </c>
      <c r="B46" s="121">
        <v>565</v>
      </c>
      <c r="C46" s="106">
        <f t="shared" ref="C46:C47" si="4">SUM(B46/100)*20+B46</f>
        <v>678</v>
      </c>
      <c r="D46" s="107">
        <f t="shared" si="3"/>
        <v>0.2</v>
      </c>
      <c r="E46" s="108" t="s">
        <v>9</v>
      </c>
      <c r="F46" s="81" t="s">
        <v>752</v>
      </c>
      <c r="G46" s="122" t="s">
        <v>11</v>
      </c>
      <c r="H46"/>
      <c r="I46"/>
      <c r="J46"/>
      <c r="K46"/>
    </row>
    <row r="47" spans="1:11" ht="15" x14ac:dyDescent="0.25">
      <c r="A47" s="120" t="s">
        <v>794</v>
      </c>
      <c r="B47" s="121">
        <v>565</v>
      </c>
      <c r="C47" s="106">
        <f t="shared" si="4"/>
        <v>678</v>
      </c>
      <c r="D47" s="107">
        <f t="shared" si="3"/>
        <v>0.2</v>
      </c>
      <c r="E47" s="108" t="s">
        <v>9</v>
      </c>
      <c r="F47" s="81" t="s">
        <v>752</v>
      </c>
      <c r="G47" s="122" t="s">
        <v>11</v>
      </c>
      <c r="H47"/>
      <c r="I47"/>
      <c r="J47"/>
      <c r="K47"/>
    </row>
    <row r="48" spans="1:11" ht="15" x14ac:dyDescent="0.25">
      <c r="A48" s="120" t="s">
        <v>795</v>
      </c>
      <c r="B48" s="121" t="s">
        <v>763</v>
      </c>
      <c r="C48" s="121">
        <v>100</v>
      </c>
      <c r="D48" s="107" t="s">
        <v>763</v>
      </c>
      <c r="E48" s="108" t="s">
        <v>9</v>
      </c>
      <c r="F48" s="81" t="s">
        <v>764</v>
      </c>
      <c r="G48" s="122" t="s">
        <v>11</v>
      </c>
      <c r="H48"/>
      <c r="I48"/>
      <c r="J48"/>
      <c r="K48"/>
    </row>
    <row r="49" spans="1:11" ht="15" x14ac:dyDescent="0.25">
      <c r="A49" s="120" t="s">
        <v>796</v>
      </c>
      <c r="B49" s="121">
        <v>485</v>
      </c>
      <c r="C49" s="106">
        <f t="shared" ref="C49:C62" si="5">SUM(B49/100)*20+B49</f>
        <v>582</v>
      </c>
      <c r="D49" s="107">
        <f t="shared" si="3"/>
        <v>0.2</v>
      </c>
      <c r="E49" s="108" t="s">
        <v>9</v>
      </c>
      <c r="F49" s="81" t="s">
        <v>752</v>
      </c>
      <c r="G49" s="122" t="s">
        <v>11</v>
      </c>
      <c r="H49"/>
      <c r="I49"/>
      <c r="J49"/>
      <c r="K49"/>
    </row>
    <row r="50" spans="1:11" ht="15" x14ac:dyDescent="0.25">
      <c r="A50" s="120" t="s">
        <v>797</v>
      </c>
      <c r="B50" s="121">
        <v>485</v>
      </c>
      <c r="C50" s="106">
        <f t="shared" si="5"/>
        <v>582</v>
      </c>
      <c r="D50" s="107">
        <f t="shared" si="3"/>
        <v>0.2</v>
      </c>
      <c r="E50" s="108" t="s">
        <v>9</v>
      </c>
      <c r="F50" s="81" t="s">
        <v>752</v>
      </c>
      <c r="G50" s="122" t="s">
        <v>11</v>
      </c>
      <c r="H50"/>
      <c r="I50"/>
      <c r="J50"/>
      <c r="K50"/>
    </row>
    <row r="51" spans="1:11" ht="15" x14ac:dyDescent="0.25">
      <c r="A51" s="120" t="s">
        <v>798</v>
      </c>
      <c r="B51" s="121">
        <v>216</v>
      </c>
      <c r="C51" s="106">
        <f t="shared" si="5"/>
        <v>259.2</v>
      </c>
      <c r="D51" s="107">
        <f t="shared" si="3"/>
        <v>0.19999999999999996</v>
      </c>
      <c r="E51" s="108" t="s">
        <v>9</v>
      </c>
      <c r="F51" s="81" t="s">
        <v>752</v>
      </c>
      <c r="G51" s="122" t="s">
        <v>11</v>
      </c>
      <c r="H51"/>
      <c r="I51"/>
      <c r="J51"/>
      <c r="K51"/>
    </row>
    <row r="52" spans="1:11" ht="15" x14ac:dyDescent="0.25">
      <c r="A52" s="120" t="s">
        <v>799</v>
      </c>
      <c r="B52" s="121">
        <v>216</v>
      </c>
      <c r="C52" s="106">
        <f t="shared" si="5"/>
        <v>259.2</v>
      </c>
      <c r="D52" s="107">
        <f t="shared" si="3"/>
        <v>0.19999999999999996</v>
      </c>
      <c r="E52" s="108" t="s">
        <v>9</v>
      </c>
      <c r="F52" s="81" t="s">
        <v>752</v>
      </c>
      <c r="G52" s="122" t="s">
        <v>11</v>
      </c>
      <c r="H52"/>
      <c r="I52"/>
      <c r="J52"/>
      <c r="K52"/>
    </row>
    <row r="53" spans="1:11" ht="15" x14ac:dyDescent="0.25">
      <c r="A53" s="120" t="s">
        <v>800</v>
      </c>
      <c r="B53" s="121">
        <v>276</v>
      </c>
      <c r="C53" s="106">
        <f t="shared" si="5"/>
        <v>331.2</v>
      </c>
      <c r="D53" s="107">
        <f t="shared" si="3"/>
        <v>0.19999999999999996</v>
      </c>
      <c r="E53" s="108" t="s">
        <v>9</v>
      </c>
      <c r="F53" s="81" t="s">
        <v>750</v>
      </c>
      <c r="G53" s="122" t="s">
        <v>11</v>
      </c>
      <c r="H53"/>
      <c r="I53"/>
      <c r="J53"/>
      <c r="K53"/>
    </row>
    <row r="54" spans="1:11" ht="15" x14ac:dyDescent="0.25">
      <c r="A54" s="120" t="s">
        <v>801</v>
      </c>
      <c r="B54" s="121">
        <v>276</v>
      </c>
      <c r="C54" s="106">
        <f t="shared" si="5"/>
        <v>331.2</v>
      </c>
      <c r="D54" s="107">
        <f t="shared" si="3"/>
        <v>0.19999999999999996</v>
      </c>
      <c r="E54" s="108" t="s">
        <v>9</v>
      </c>
      <c r="F54" s="81" t="s">
        <v>750</v>
      </c>
      <c r="G54" s="122" t="s">
        <v>11</v>
      </c>
      <c r="H54"/>
      <c r="I54"/>
      <c r="J54"/>
      <c r="K54"/>
    </row>
    <row r="55" spans="1:11" s="112" customFormat="1" ht="15" x14ac:dyDescent="0.25">
      <c r="A55" s="123" t="s">
        <v>802</v>
      </c>
      <c r="B55" s="124">
        <v>37.799999999999997</v>
      </c>
      <c r="C55" s="106">
        <f t="shared" si="5"/>
        <v>45.36</v>
      </c>
      <c r="D55" s="107">
        <f t="shared" si="3"/>
        <v>0.20000000000000007</v>
      </c>
      <c r="E55" s="108" t="s">
        <v>9</v>
      </c>
      <c r="F55" s="70" t="s">
        <v>748</v>
      </c>
      <c r="G55" s="125" t="s">
        <v>11</v>
      </c>
      <c r="H55"/>
      <c r="I55"/>
      <c r="J55"/>
      <c r="K55"/>
    </row>
    <row r="56" spans="1:11" ht="15" x14ac:dyDescent="0.25">
      <c r="A56" s="120" t="s">
        <v>803</v>
      </c>
      <c r="B56" s="121">
        <v>375</v>
      </c>
      <c r="C56" s="106">
        <f t="shared" si="5"/>
        <v>450</v>
      </c>
      <c r="D56" s="107">
        <f t="shared" si="3"/>
        <v>0.2</v>
      </c>
      <c r="E56" s="108" t="s">
        <v>9</v>
      </c>
      <c r="F56" s="81" t="s">
        <v>752</v>
      </c>
      <c r="G56" s="122" t="s">
        <v>11</v>
      </c>
      <c r="H56"/>
      <c r="I56"/>
      <c r="J56"/>
      <c r="K56"/>
    </row>
    <row r="57" spans="1:11" ht="15" x14ac:dyDescent="0.25">
      <c r="A57" s="120" t="s">
        <v>804</v>
      </c>
      <c r="B57" s="121">
        <v>375</v>
      </c>
      <c r="C57" s="106">
        <f t="shared" si="5"/>
        <v>450</v>
      </c>
      <c r="D57" s="107">
        <f t="shared" si="3"/>
        <v>0.2</v>
      </c>
      <c r="E57" s="108" t="s">
        <v>9</v>
      </c>
      <c r="F57" s="81" t="s">
        <v>752</v>
      </c>
      <c r="G57" s="122" t="s">
        <v>11</v>
      </c>
      <c r="H57"/>
      <c r="I57"/>
      <c r="J57"/>
      <c r="K57"/>
    </row>
    <row r="58" spans="1:11" ht="15" x14ac:dyDescent="0.25">
      <c r="A58" s="120" t="s">
        <v>805</v>
      </c>
      <c r="B58" s="121">
        <v>375</v>
      </c>
      <c r="C58" s="106">
        <f t="shared" si="5"/>
        <v>450</v>
      </c>
      <c r="D58" s="107">
        <f t="shared" si="3"/>
        <v>0.2</v>
      </c>
      <c r="E58" s="108" t="s">
        <v>9</v>
      </c>
      <c r="F58" s="81" t="s">
        <v>752</v>
      </c>
      <c r="G58" s="122" t="s">
        <v>11</v>
      </c>
      <c r="H58"/>
      <c r="I58"/>
      <c r="J58"/>
      <c r="K58"/>
    </row>
    <row r="59" spans="1:11" ht="15" x14ac:dyDescent="0.25">
      <c r="A59" s="120" t="s">
        <v>806</v>
      </c>
      <c r="B59" s="121">
        <v>375</v>
      </c>
      <c r="C59" s="106">
        <f t="shared" si="5"/>
        <v>450</v>
      </c>
      <c r="D59" s="107">
        <f t="shared" si="3"/>
        <v>0.2</v>
      </c>
      <c r="E59" s="108" t="s">
        <v>9</v>
      </c>
      <c r="F59" s="81" t="s">
        <v>752</v>
      </c>
      <c r="G59" s="122" t="s">
        <v>11</v>
      </c>
      <c r="H59"/>
      <c r="I59"/>
      <c r="J59"/>
      <c r="K59"/>
    </row>
    <row r="60" spans="1:11" ht="15" x14ac:dyDescent="0.25">
      <c r="A60" s="120" t="s">
        <v>807</v>
      </c>
      <c r="B60" s="121">
        <v>275</v>
      </c>
      <c r="C60" s="106">
        <f t="shared" si="5"/>
        <v>330</v>
      </c>
      <c r="D60" s="107">
        <f t="shared" si="3"/>
        <v>0.2</v>
      </c>
      <c r="E60" s="108" t="s">
        <v>9</v>
      </c>
      <c r="F60" s="81" t="s">
        <v>752</v>
      </c>
      <c r="G60" s="122" t="s">
        <v>11</v>
      </c>
      <c r="H60"/>
      <c r="I60"/>
      <c r="J60"/>
      <c r="K60"/>
    </row>
    <row r="61" spans="1:11" ht="15" x14ac:dyDescent="0.25">
      <c r="A61" s="120" t="s">
        <v>808</v>
      </c>
      <c r="B61" s="121">
        <v>275</v>
      </c>
      <c r="C61" s="106">
        <f t="shared" si="5"/>
        <v>330</v>
      </c>
      <c r="D61" s="107">
        <f t="shared" si="3"/>
        <v>0.2</v>
      </c>
      <c r="E61" s="108" t="s">
        <v>9</v>
      </c>
      <c r="F61" s="81" t="s">
        <v>752</v>
      </c>
      <c r="G61" s="122" t="s">
        <v>11</v>
      </c>
      <c r="H61"/>
      <c r="I61"/>
      <c r="J61"/>
      <c r="K61"/>
    </row>
    <row r="62" spans="1:11" ht="15" x14ac:dyDescent="0.25">
      <c r="A62" s="120" t="s">
        <v>809</v>
      </c>
      <c r="B62" s="121">
        <v>275</v>
      </c>
      <c r="C62" s="106">
        <f t="shared" si="5"/>
        <v>330</v>
      </c>
      <c r="D62" s="107">
        <f t="shared" si="3"/>
        <v>0.2</v>
      </c>
      <c r="E62" s="108" t="s">
        <v>9</v>
      </c>
      <c r="F62" s="81" t="s">
        <v>810</v>
      </c>
      <c r="G62" s="122" t="s">
        <v>11</v>
      </c>
      <c r="H62"/>
      <c r="I62"/>
      <c r="J62"/>
      <c r="K62"/>
    </row>
    <row r="63" spans="1:11" ht="15" x14ac:dyDescent="0.25">
      <c r="A63" s="120" t="s">
        <v>811</v>
      </c>
      <c r="B63" s="121" t="s">
        <v>523</v>
      </c>
      <c r="C63" s="107" t="s">
        <v>763</v>
      </c>
      <c r="D63" s="107" t="s">
        <v>763</v>
      </c>
      <c r="E63" s="108" t="s">
        <v>219</v>
      </c>
      <c r="F63" s="81" t="s">
        <v>219</v>
      </c>
      <c r="G63" s="122" t="s">
        <v>11</v>
      </c>
      <c r="H63"/>
      <c r="I63"/>
      <c r="J63"/>
      <c r="K63"/>
    </row>
    <row r="64" spans="1:11" ht="15" x14ac:dyDescent="0.25">
      <c r="A64" s="120" t="s">
        <v>812</v>
      </c>
      <c r="B64" s="121">
        <v>126</v>
      </c>
      <c r="C64" s="121">
        <v>500</v>
      </c>
      <c r="D64" s="107">
        <f t="shared" si="3"/>
        <v>2.9682539682539684</v>
      </c>
      <c r="E64" s="108" t="s">
        <v>9</v>
      </c>
      <c r="F64" s="81" t="s">
        <v>219</v>
      </c>
      <c r="G64" s="122" t="s">
        <v>11</v>
      </c>
      <c r="H64"/>
      <c r="I64"/>
      <c r="J64"/>
      <c r="K64"/>
    </row>
    <row r="65" spans="1:11" ht="28.5" x14ac:dyDescent="0.25">
      <c r="A65" s="120" t="s">
        <v>813</v>
      </c>
      <c r="B65" s="121">
        <v>60</v>
      </c>
      <c r="C65" s="121">
        <v>100</v>
      </c>
      <c r="D65" s="107">
        <f t="shared" si="3"/>
        <v>0.66666666666666663</v>
      </c>
      <c r="E65" s="108" t="s">
        <v>9</v>
      </c>
      <c r="F65" s="81" t="s">
        <v>219</v>
      </c>
      <c r="G65" s="122" t="s">
        <v>11</v>
      </c>
      <c r="H65"/>
      <c r="I65"/>
      <c r="J65"/>
      <c r="K65"/>
    </row>
    <row r="66" spans="1:11" ht="28.5" x14ac:dyDescent="0.25">
      <c r="A66" s="120" t="s">
        <v>814</v>
      </c>
      <c r="B66" s="121" t="s">
        <v>763</v>
      </c>
      <c r="C66" s="121">
        <v>250</v>
      </c>
      <c r="D66" s="121" t="s">
        <v>763</v>
      </c>
      <c r="E66" s="108" t="s">
        <v>9</v>
      </c>
      <c r="F66" s="81" t="s">
        <v>750</v>
      </c>
      <c r="G66" s="122" t="s">
        <v>11</v>
      </c>
      <c r="H66"/>
      <c r="I66"/>
      <c r="J66"/>
      <c r="K66"/>
    </row>
    <row r="67" spans="1:11" ht="15" x14ac:dyDescent="0.25">
      <c r="A67" s="120" t="s">
        <v>815</v>
      </c>
      <c r="B67" s="121">
        <v>276</v>
      </c>
      <c r="C67" s="106">
        <f t="shared" ref="C67:C78" si="6">SUM(B67/100)*20+B67</f>
        <v>331.2</v>
      </c>
      <c r="D67" s="107">
        <f t="shared" si="3"/>
        <v>0.19999999999999996</v>
      </c>
      <c r="E67" s="108" t="s">
        <v>9</v>
      </c>
      <c r="F67" s="81" t="s">
        <v>752</v>
      </c>
      <c r="G67" s="122" t="s">
        <v>11</v>
      </c>
      <c r="H67"/>
      <c r="I67"/>
      <c r="J67"/>
      <c r="K67"/>
    </row>
    <row r="68" spans="1:11" ht="15" x14ac:dyDescent="0.25">
      <c r="A68" s="120" t="s">
        <v>816</v>
      </c>
      <c r="B68" s="121">
        <v>276</v>
      </c>
      <c r="C68" s="106">
        <f t="shared" si="6"/>
        <v>331.2</v>
      </c>
      <c r="D68" s="107">
        <f t="shared" si="3"/>
        <v>0.19999999999999996</v>
      </c>
      <c r="E68" s="108" t="s">
        <v>9</v>
      </c>
      <c r="F68" s="81" t="s">
        <v>752</v>
      </c>
      <c r="G68" s="122" t="s">
        <v>11</v>
      </c>
      <c r="H68"/>
      <c r="I68"/>
      <c r="J68"/>
      <c r="K68"/>
    </row>
    <row r="69" spans="1:11" ht="15" x14ac:dyDescent="0.25">
      <c r="A69" s="120" t="s">
        <v>817</v>
      </c>
      <c r="B69" s="121">
        <v>276</v>
      </c>
      <c r="C69" s="106">
        <f t="shared" si="6"/>
        <v>331.2</v>
      </c>
      <c r="D69" s="107">
        <f t="shared" si="3"/>
        <v>0.19999999999999996</v>
      </c>
      <c r="E69" s="108" t="s">
        <v>9</v>
      </c>
      <c r="F69" s="81" t="s">
        <v>752</v>
      </c>
      <c r="G69" s="122" t="s">
        <v>11</v>
      </c>
      <c r="H69"/>
      <c r="I69"/>
      <c r="J69"/>
      <c r="K69"/>
    </row>
    <row r="70" spans="1:11" ht="15" x14ac:dyDescent="0.25">
      <c r="A70" s="120" t="s">
        <v>818</v>
      </c>
      <c r="B70" s="121">
        <v>276</v>
      </c>
      <c r="C70" s="106">
        <f t="shared" si="6"/>
        <v>331.2</v>
      </c>
      <c r="D70" s="107">
        <f t="shared" si="3"/>
        <v>0.19999999999999996</v>
      </c>
      <c r="E70" s="108" t="s">
        <v>9</v>
      </c>
      <c r="F70" s="81" t="s">
        <v>752</v>
      </c>
      <c r="G70" s="122" t="s">
        <v>11</v>
      </c>
      <c r="H70"/>
      <c r="I70"/>
      <c r="J70"/>
      <c r="K70"/>
    </row>
    <row r="71" spans="1:11" ht="28.5" x14ac:dyDescent="0.25">
      <c r="A71" s="120" t="s">
        <v>819</v>
      </c>
      <c r="B71" s="121">
        <v>250</v>
      </c>
      <c r="C71" s="106">
        <f t="shared" si="6"/>
        <v>300</v>
      </c>
      <c r="D71" s="107">
        <f t="shared" si="3"/>
        <v>0.2</v>
      </c>
      <c r="E71" s="108" t="s">
        <v>9</v>
      </c>
      <c r="F71" s="81" t="s">
        <v>820</v>
      </c>
      <c r="G71" s="122" t="s">
        <v>11</v>
      </c>
      <c r="H71"/>
      <c r="I71"/>
      <c r="J71"/>
      <c r="K71"/>
    </row>
    <row r="72" spans="1:11" ht="28.5" x14ac:dyDescent="0.25">
      <c r="A72" s="120" t="s">
        <v>821</v>
      </c>
      <c r="B72" s="121">
        <v>400</v>
      </c>
      <c r="C72" s="106">
        <f t="shared" si="6"/>
        <v>480</v>
      </c>
      <c r="D72" s="107">
        <f t="shared" si="3"/>
        <v>0.2</v>
      </c>
      <c r="E72" s="108" t="s">
        <v>9</v>
      </c>
      <c r="F72" s="81" t="s">
        <v>820</v>
      </c>
      <c r="G72" s="122" t="s">
        <v>11</v>
      </c>
      <c r="H72"/>
      <c r="I72"/>
      <c r="J72"/>
      <c r="K72"/>
    </row>
    <row r="73" spans="1:11" ht="28.5" x14ac:dyDescent="0.25">
      <c r="A73" s="120" t="s">
        <v>822</v>
      </c>
      <c r="B73" s="121">
        <v>125</v>
      </c>
      <c r="C73" s="106">
        <f t="shared" si="6"/>
        <v>150</v>
      </c>
      <c r="D73" s="107">
        <f t="shared" si="3"/>
        <v>0.2</v>
      </c>
      <c r="E73" s="108" t="s">
        <v>9</v>
      </c>
      <c r="F73" s="81" t="s">
        <v>820</v>
      </c>
      <c r="G73" s="122" t="s">
        <v>11</v>
      </c>
      <c r="H73"/>
      <c r="I73"/>
      <c r="J73"/>
      <c r="K73"/>
    </row>
    <row r="74" spans="1:11" ht="28.5" x14ac:dyDescent="0.25">
      <c r="A74" s="120" t="s">
        <v>823</v>
      </c>
      <c r="B74" s="121">
        <v>250</v>
      </c>
      <c r="C74" s="106">
        <f t="shared" si="6"/>
        <v>300</v>
      </c>
      <c r="D74" s="107">
        <f t="shared" si="3"/>
        <v>0.2</v>
      </c>
      <c r="E74" s="108" t="s">
        <v>9</v>
      </c>
      <c r="F74" s="81" t="s">
        <v>820</v>
      </c>
      <c r="G74" s="122" t="s">
        <v>11</v>
      </c>
      <c r="H74"/>
      <c r="I74"/>
      <c r="J74"/>
      <c r="K74"/>
    </row>
    <row r="75" spans="1:11" ht="28.5" x14ac:dyDescent="0.25">
      <c r="A75" s="120" t="s">
        <v>824</v>
      </c>
      <c r="B75" s="121">
        <v>125</v>
      </c>
      <c r="C75" s="106">
        <f t="shared" si="6"/>
        <v>150</v>
      </c>
      <c r="D75" s="107">
        <f t="shared" si="3"/>
        <v>0.2</v>
      </c>
      <c r="E75" s="108" t="s">
        <v>9</v>
      </c>
      <c r="F75" s="81" t="s">
        <v>820</v>
      </c>
      <c r="G75" s="122" t="s">
        <v>11</v>
      </c>
      <c r="H75"/>
      <c r="I75"/>
      <c r="J75"/>
      <c r="K75"/>
    </row>
    <row r="76" spans="1:11" ht="28.5" x14ac:dyDescent="0.25">
      <c r="A76" s="120" t="s">
        <v>825</v>
      </c>
      <c r="B76" s="121">
        <v>125</v>
      </c>
      <c r="C76" s="106">
        <f t="shared" si="6"/>
        <v>150</v>
      </c>
      <c r="D76" s="107">
        <f t="shared" si="3"/>
        <v>0.2</v>
      </c>
      <c r="E76" s="108" t="s">
        <v>9</v>
      </c>
      <c r="F76" s="81" t="s">
        <v>820</v>
      </c>
      <c r="G76" s="122" t="s">
        <v>11</v>
      </c>
      <c r="H76"/>
      <c r="I76"/>
      <c r="J76"/>
      <c r="K76"/>
    </row>
    <row r="77" spans="1:11" ht="28.5" x14ac:dyDescent="0.25">
      <c r="A77" s="120" t="s">
        <v>826</v>
      </c>
      <c r="B77" s="121">
        <v>125</v>
      </c>
      <c r="C77" s="106">
        <f t="shared" si="6"/>
        <v>150</v>
      </c>
      <c r="D77" s="107">
        <f t="shared" si="3"/>
        <v>0.2</v>
      </c>
      <c r="E77" s="108" t="s">
        <v>9</v>
      </c>
      <c r="F77" s="81" t="s">
        <v>820</v>
      </c>
      <c r="G77" s="122" t="s">
        <v>11</v>
      </c>
      <c r="H77"/>
      <c r="I77"/>
      <c r="J77"/>
      <c r="K77"/>
    </row>
    <row r="78" spans="1:11" ht="28.5" x14ac:dyDescent="0.25">
      <c r="A78" s="120" t="s">
        <v>827</v>
      </c>
      <c r="B78" s="121">
        <v>250</v>
      </c>
      <c r="C78" s="106">
        <f t="shared" si="6"/>
        <v>300</v>
      </c>
      <c r="D78" s="107">
        <f t="shared" si="3"/>
        <v>0.2</v>
      </c>
      <c r="E78" s="108" t="s">
        <v>9</v>
      </c>
      <c r="F78" s="81" t="s">
        <v>820</v>
      </c>
      <c r="G78" s="122" t="s">
        <v>11</v>
      </c>
      <c r="H78"/>
      <c r="I78"/>
      <c r="J78"/>
      <c r="K78"/>
    </row>
    <row r="79" spans="1:11" ht="28.5" x14ac:dyDescent="0.25">
      <c r="A79" s="120" t="s">
        <v>828</v>
      </c>
      <c r="B79" s="121" t="s">
        <v>763</v>
      </c>
      <c r="C79" s="121" t="s">
        <v>763</v>
      </c>
      <c r="D79" s="121" t="s">
        <v>763</v>
      </c>
      <c r="E79" s="108" t="s">
        <v>9</v>
      </c>
      <c r="F79" s="81" t="s">
        <v>829</v>
      </c>
      <c r="G79" s="122" t="s">
        <v>11</v>
      </c>
      <c r="H79"/>
      <c r="I79"/>
      <c r="J79"/>
      <c r="K79"/>
    </row>
    <row r="80" spans="1:11" ht="28.5" x14ac:dyDescent="0.25">
      <c r="A80" s="120" t="s">
        <v>830</v>
      </c>
      <c r="B80" s="121" t="s">
        <v>763</v>
      </c>
      <c r="C80" s="121" t="s">
        <v>763</v>
      </c>
      <c r="D80" s="121" t="s">
        <v>763</v>
      </c>
      <c r="E80" s="108" t="s">
        <v>9</v>
      </c>
      <c r="F80" s="81" t="s">
        <v>829</v>
      </c>
      <c r="G80" s="122" t="s">
        <v>11</v>
      </c>
      <c r="H80"/>
      <c r="I80"/>
      <c r="J80"/>
      <c r="K80"/>
    </row>
    <row r="81" spans="1:11" ht="28.5" x14ac:dyDescent="0.25">
      <c r="A81" s="120" t="s">
        <v>831</v>
      </c>
      <c r="B81" s="121" t="s">
        <v>763</v>
      </c>
      <c r="C81" s="106">
        <v>100</v>
      </c>
      <c r="D81" s="121" t="s">
        <v>763</v>
      </c>
      <c r="E81" s="108" t="s">
        <v>9</v>
      </c>
      <c r="F81" s="81" t="s">
        <v>820</v>
      </c>
      <c r="G81" s="122" t="s">
        <v>11</v>
      </c>
      <c r="H81"/>
      <c r="I81"/>
      <c r="J81"/>
      <c r="K81"/>
    </row>
    <row r="82" spans="1:11" ht="15" x14ac:dyDescent="0.25">
      <c r="A82" s="120" t="s">
        <v>832</v>
      </c>
      <c r="B82" s="121">
        <v>222</v>
      </c>
      <c r="C82" s="106">
        <f t="shared" ref="C82:C94" si="7">SUM(B82/100)*20+B82</f>
        <v>266.39999999999998</v>
      </c>
      <c r="D82" s="107">
        <f t="shared" si="3"/>
        <v>0.1999999999999999</v>
      </c>
      <c r="E82" s="108" t="s">
        <v>9</v>
      </c>
      <c r="F82" s="81" t="s">
        <v>750</v>
      </c>
      <c r="G82" s="122" t="s">
        <v>11</v>
      </c>
      <c r="H82"/>
      <c r="I82"/>
      <c r="J82"/>
      <c r="K82"/>
    </row>
    <row r="83" spans="1:11" ht="15" x14ac:dyDescent="0.25">
      <c r="A83" s="120" t="s">
        <v>833</v>
      </c>
      <c r="B83" s="121">
        <v>222</v>
      </c>
      <c r="C83" s="106">
        <f t="shared" si="7"/>
        <v>266.39999999999998</v>
      </c>
      <c r="D83" s="107">
        <f t="shared" si="3"/>
        <v>0.1999999999999999</v>
      </c>
      <c r="E83" s="108" t="s">
        <v>9</v>
      </c>
      <c r="F83" s="81" t="s">
        <v>750</v>
      </c>
      <c r="G83" s="122" t="s">
        <v>11</v>
      </c>
      <c r="H83"/>
      <c r="I83"/>
      <c r="J83"/>
      <c r="K83"/>
    </row>
    <row r="84" spans="1:11" ht="15" x14ac:dyDescent="0.25">
      <c r="A84" s="120" t="s">
        <v>834</v>
      </c>
      <c r="B84" s="121">
        <v>280</v>
      </c>
      <c r="C84" s="106">
        <f t="shared" si="7"/>
        <v>336</v>
      </c>
      <c r="D84" s="107">
        <f t="shared" si="3"/>
        <v>0.2</v>
      </c>
      <c r="E84" s="108" t="s">
        <v>9</v>
      </c>
      <c r="F84" s="81" t="s">
        <v>752</v>
      </c>
      <c r="G84" s="122" t="s">
        <v>11</v>
      </c>
      <c r="H84"/>
      <c r="I84"/>
      <c r="J84"/>
      <c r="K84"/>
    </row>
    <row r="85" spans="1:11" ht="15" x14ac:dyDescent="0.25">
      <c r="A85" s="120" t="s">
        <v>835</v>
      </c>
      <c r="B85" s="121">
        <v>275</v>
      </c>
      <c r="C85" s="106">
        <f t="shared" si="7"/>
        <v>330</v>
      </c>
      <c r="D85" s="107">
        <f t="shared" si="3"/>
        <v>0.2</v>
      </c>
      <c r="E85" s="108" t="s">
        <v>9</v>
      </c>
      <c r="F85" s="81" t="s">
        <v>752</v>
      </c>
      <c r="G85" s="122" t="s">
        <v>11</v>
      </c>
      <c r="H85"/>
      <c r="I85"/>
      <c r="J85"/>
      <c r="K85"/>
    </row>
    <row r="86" spans="1:11" ht="15" x14ac:dyDescent="0.25">
      <c r="A86" s="120" t="s">
        <v>836</v>
      </c>
      <c r="B86" s="121">
        <v>63</v>
      </c>
      <c r="C86" s="106">
        <f t="shared" si="7"/>
        <v>75.599999999999994</v>
      </c>
      <c r="D86" s="107">
        <f t="shared" si="3"/>
        <v>0.1999999999999999</v>
      </c>
      <c r="E86" s="108" t="s">
        <v>9</v>
      </c>
      <c r="F86" s="81" t="s">
        <v>837</v>
      </c>
      <c r="G86" s="122" t="s">
        <v>11</v>
      </c>
      <c r="H86"/>
      <c r="I86"/>
      <c r="J86"/>
      <c r="K86"/>
    </row>
    <row r="87" spans="1:11" ht="15" x14ac:dyDescent="0.25">
      <c r="A87" s="120" t="s">
        <v>838</v>
      </c>
      <c r="B87" s="121">
        <v>143</v>
      </c>
      <c r="C87" s="106">
        <f t="shared" si="7"/>
        <v>171.6</v>
      </c>
      <c r="D87" s="107">
        <f t="shared" si="3"/>
        <v>0.19999999999999996</v>
      </c>
      <c r="E87" s="108" t="s">
        <v>9</v>
      </c>
      <c r="F87" s="81" t="s">
        <v>837</v>
      </c>
      <c r="G87" s="122" t="s">
        <v>11</v>
      </c>
      <c r="H87"/>
      <c r="I87"/>
      <c r="J87"/>
      <c r="K87"/>
    </row>
    <row r="88" spans="1:11" ht="28.5" x14ac:dyDescent="0.25">
      <c r="A88" s="120" t="s">
        <v>839</v>
      </c>
      <c r="B88" s="121">
        <v>525</v>
      </c>
      <c r="C88" s="106">
        <f t="shared" si="7"/>
        <v>630</v>
      </c>
      <c r="D88" s="107">
        <f t="shared" si="3"/>
        <v>0.2</v>
      </c>
      <c r="E88" s="108" t="s">
        <v>9</v>
      </c>
      <c r="F88" s="81" t="s">
        <v>837</v>
      </c>
      <c r="G88" s="122" t="s">
        <v>11</v>
      </c>
      <c r="H88"/>
      <c r="I88"/>
      <c r="J88"/>
      <c r="K88"/>
    </row>
    <row r="89" spans="1:11" ht="15" x14ac:dyDescent="0.25">
      <c r="A89" s="120" t="s">
        <v>840</v>
      </c>
      <c r="B89" s="121">
        <v>32.5</v>
      </c>
      <c r="C89" s="106">
        <f t="shared" si="7"/>
        <v>39</v>
      </c>
      <c r="D89" s="107">
        <f t="shared" si="3"/>
        <v>0.2</v>
      </c>
      <c r="E89" s="108" t="s">
        <v>9</v>
      </c>
      <c r="F89" s="81" t="s">
        <v>752</v>
      </c>
      <c r="G89" s="122" t="s">
        <v>11</v>
      </c>
      <c r="H89"/>
      <c r="I89"/>
      <c r="J89"/>
      <c r="K89"/>
    </row>
    <row r="90" spans="1:11" ht="15" x14ac:dyDescent="0.25">
      <c r="A90" s="120" t="s">
        <v>841</v>
      </c>
      <c r="B90" s="121">
        <v>32.5</v>
      </c>
      <c r="C90" s="106">
        <f t="shared" si="7"/>
        <v>39</v>
      </c>
      <c r="D90" s="107">
        <f t="shared" si="3"/>
        <v>0.2</v>
      </c>
      <c r="E90" s="108" t="s">
        <v>9</v>
      </c>
      <c r="F90" s="81" t="s">
        <v>752</v>
      </c>
      <c r="G90" s="122" t="s">
        <v>11</v>
      </c>
      <c r="H90"/>
      <c r="I90"/>
      <c r="J90"/>
      <c r="K90"/>
    </row>
    <row r="91" spans="1:11" ht="15" x14ac:dyDescent="0.25">
      <c r="A91" s="120" t="s">
        <v>842</v>
      </c>
      <c r="B91" s="121">
        <v>194</v>
      </c>
      <c r="C91" s="106">
        <f t="shared" si="7"/>
        <v>232.8</v>
      </c>
      <c r="D91" s="107">
        <f t="shared" si="3"/>
        <v>0.20000000000000007</v>
      </c>
      <c r="E91" s="108" t="s">
        <v>9</v>
      </c>
      <c r="F91" s="81" t="s">
        <v>752</v>
      </c>
      <c r="G91" s="122" t="s">
        <v>11</v>
      </c>
      <c r="H91"/>
      <c r="I91"/>
      <c r="J91"/>
      <c r="K91"/>
    </row>
    <row r="92" spans="1:11" ht="15" x14ac:dyDescent="0.25">
      <c r="A92" s="120" t="s">
        <v>843</v>
      </c>
      <c r="B92" s="121">
        <v>189</v>
      </c>
      <c r="C92" s="106">
        <f t="shared" si="7"/>
        <v>226.8</v>
      </c>
      <c r="D92" s="107">
        <f t="shared" si="3"/>
        <v>0.20000000000000007</v>
      </c>
      <c r="E92" s="108" t="s">
        <v>9</v>
      </c>
      <c r="F92" s="81" t="s">
        <v>752</v>
      </c>
      <c r="G92" s="122" t="s">
        <v>11</v>
      </c>
      <c r="H92"/>
      <c r="I92"/>
      <c r="J92"/>
      <c r="K92"/>
    </row>
    <row r="93" spans="1:11" ht="15" x14ac:dyDescent="0.25">
      <c r="A93" s="120" t="s">
        <v>844</v>
      </c>
      <c r="B93" s="121">
        <v>21</v>
      </c>
      <c r="C93" s="106">
        <f t="shared" si="7"/>
        <v>25.2</v>
      </c>
      <c r="D93" s="107">
        <f t="shared" si="3"/>
        <v>0.19999999999999996</v>
      </c>
      <c r="E93" s="108" t="s">
        <v>9</v>
      </c>
      <c r="F93" s="81" t="s">
        <v>845</v>
      </c>
      <c r="G93" s="122" t="s">
        <v>11</v>
      </c>
      <c r="H93"/>
      <c r="I93"/>
      <c r="J93"/>
      <c r="K93"/>
    </row>
    <row r="94" spans="1:11" ht="15.75" thickBot="1" x14ac:dyDescent="0.3">
      <c r="A94" s="126" t="s">
        <v>846</v>
      </c>
      <c r="B94" s="127">
        <v>37.799999999999997</v>
      </c>
      <c r="C94" s="114">
        <f t="shared" si="7"/>
        <v>45.36</v>
      </c>
      <c r="D94" s="115">
        <f t="shared" si="3"/>
        <v>0.20000000000000007</v>
      </c>
      <c r="E94" s="116" t="s">
        <v>9</v>
      </c>
      <c r="F94" s="128" t="s">
        <v>748</v>
      </c>
      <c r="G94" s="129" t="s">
        <v>11</v>
      </c>
      <c r="H94"/>
      <c r="I94"/>
      <c r="J94"/>
      <c r="K94"/>
    </row>
    <row r="95" spans="1:11" s="112" customFormat="1" ht="15.75" thickBot="1" x14ac:dyDescent="0.3">
      <c r="A95" s="111"/>
      <c r="B95" s="130"/>
      <c r="C95" s="130"/>
      <c r="D95" s="130"/>
      <c r="E95" s="131"/>
      <c r="F95" s="131"/>
      <c r="G95" s="132"/>
      <c r="H95"/>
      <c r="I95"/>
      <c r="J95"/>
      <c r="K95"/>
    </row>
    <row r="96" spans="1:11" ht="60" x14ac:dyDescent="0.25">
      <c r="A96" s="119" t="s">
        <v>847</v>
      </c>
      <c r="B96" s="42" t="s">
        <v>744</v>
      </c>
      <c r="C96" s="42" t="s">
        <v>745</v>
      </c>
      <c r="D96" s="42" t="s">
        <v>42</v>
      </c>
      <c r="E96" s="42" t="s">
        <v>73</v>
      </c>
      <c r="F96" s="42" t="s">
        <v>6</v>
      </c>
      <c r="G96" s="43" t="s">
        <v>7</v>
      </c>
      <c r="H96"/>
      <c r="I96"/>
      <c r="J96"/>
      <c r="K96"/>
    </row>
    <row r="97" spans="1:11" ht="30" customHeight="1" x14ac:dyDescent="0.25">
      <c r="A97" s="133" t="s">
        <v>848</v>
      </c>
      <c r="B97" s="134"/>
      <c r="C97" s="134"/>
      <c r="D97" s="134"/>
      <c r="E97" s="134"/>
      <c r="F97" s="134"/>
      <c r="G97" s="135"/>
      <c r="H97"/>
      <c r="I97"/>
      <c r="J97"/>
      <c r="K97"/>
    </row>
    <row r="98" spans="1:11" ht="15" x14ac:dyDescent="0.25">
      <c r="A98" s="120" t="s">
        <v>849</v>
      </c>
      <c r="B98" s="121">
        <v>200</v>
      </c>
      <c r="C98" s="121">
        <v>200</v>
      </c>
      <c r="D98" s="107">
        <f t="shared" ref="D98:D134" si="8">(C98-B98)/B98</f>
        <v>0</v>
      </c>
      <c r="E98" s="108" t="s">
        <v>9</v>
      </c>
      <c r="F98" s="81" t="s">
        <v>748</v>
      </c>
      <c r="G98" s="122" t="s">
        <v>106</v>
      </c>
      <c r="H98"/>
      <c r="I98"/>
      <c r="J98"/>
      <c r="K98"/>
    </row>
    <row r="99" spans="1:11" ht="15" x14ac:dyDescent="0.25">
      <c r="A99" s="120" t="s">
        <v>850</v>
      </c>
      <c r="B99" s="121">
        <v>200</v>
      </c>
      <c r="C99" s="121">
        <v>200</v>
      </c>
      <c r="D99" s="107">
        <f t="shared" si="8"/>
        <v>0</v>
      </c>
      <c r="E99" s="108" t="s">
        <v>9</v>
      </c>
      <c r="F99" s="81" t="s">
        <v>748</v>
      </c>
      <c r="G99" s="122" t="s">
        <v>106</v>
      </c>
      <c r="H99"/>
      <c r="I99"/>
      <c r="J99"/>
      <c r="K99"/>
    </row>
    <row r="100" spans="1:11" ht="15" x14ac:dyDescent="0.25">
      <c r="A100" s="120" t="s">
        <v>851</v>
      </c>
      <c r="B100" s="121">
        <v>0</v>
      </c>
      <c r="C100" s="121">
        <v>0</v>
      </c>
      <c r="D100" s="107">
        <v>0</v>
      </c>
      <c r="E100" s="108" t="s">
        <v>9</v>
      </c>
      <c r="F100" s="81" t="s">
        <v>748</v>
      </c>
      <c r="G100" s="122" t="s">
        <v>106</v>
      </c>
      <c r="H100"/>
      <c r="I100"/>
      <c r="J100"/>
      <c r="K100"/>
    </row>
    <row r="101" spans="1:11" ht="15" x14ac:dyDescent="0.25">
      <c r="A101" s="120" t="s">
        <v>852</v>
      </c>
      <c r="B101" s="121">
        <v>180</v>
      </c>
      <c r="C101" s="121">
        <v>180</v>
      </c>
      <c r="D101" s="107">
        <f t="shared" si="8"/>
        <v>0</v>
      </c>
      <c r="E101" s="108" t="s">
        <v>9</v>
      </c>
      <c r="F101" s="81" t="s">
        <v>393</v>
      </c>
      <c r="G101" s="122" t="s">
        <v>106</v>
      </c>
      <c r="H101"/>
      <c r="I101"/>
      <c r="J101"/>
      <c r="K101"/>
    </row>
    <row r="102" spans="1:11" ht="15" x14ac:dyDescent="0.25">
      <c r="A102" s="120" t="s">
        <v>853</v>
      </c>
      <c r="B102" s="121">
        <v>800</v>
      </c>
      <c r="C102" s="121">
        <v>800</v>
      </c>
      <c r="D102" s="107">
        <f t="shared" si="8"/>
        <v>0</v>
      </c>
      <c r="E102" s="108" t="s">
        <v>9</v>
      </c>
      <c r="F102" s="81" t="s">
        <v>748</v>
      </c>
      <c r="G102" s="122" t="s">
        <v>106</v>
      </c>
      <c r="H102"/>
      <c r="I102"/>
      <c r="J102"/>
      <c r="K102"/>
    </row>
    <row r="103" spans="1:11" ht="15" x14ac:dyDescent="0.25">
      <c r="A103" s="120" t="s">
        <v>854</v>
      </c>
      <c r="B103" s="121">
        <v>200</v>
      </c>
      <c r="C103" s="121">
        <v>200</v>
      </c>
      <c r="D103" s="107">
        <f t="shared" si="8"/>
        <v>0</v>
      </c>
      <c r="E103" s="108" t="s">
        <v>9</v>
      </c>
      <c r="F103" s="81" t="s">
        <v>748</v>
      </c>
      <c r="G103" s="122" t="s">
        <v>106</v>
      </c>
      <c r="H103"/>
      <c r="I103"/>
      <c r="J103"/>
      <c r="K103"/>
    </row>
    <row r="104" spans="1:11" ht="15" x14ac:dyDescent="0.25">
      <c r="A104" s="120" t="s">
        <v>855</v>
      </c>
      <c r="B104" s="121">
        <v>600</v>
      </c>
      <c r="C104" s="121">
        <v>600</v>
      </c>
      <c r="D104" s="107">
        <f t="shared" si="8"/>
        <v>0</v>
      </c>
      <c r="E104" s="108" t="s">
        <v>9</v>
      </c>
      <c r="F104" s="81" t="s">
        <v>748</v>
      </c>
      <c r="G104" s="122" t="s">
        <v>106</v>
      </c>
      <c r="H104"/>
      <c r="I104"/>
      <c r="J104"/>
      <c r="K104"/>
    </row>
    <row r="105" spans="1:11" ht="15" x14ac:dyDescent="0.25">
      <c r="A105" s="120" t="s">
        <v>856</v>
      </c>
      <c r="B105" s="121">
        <v>220</v>
      </c>
      <c r="C105" s="121">
        <v>220</v>
      </c>
      <c r="D105" s="107">
        <f t="shared" si="8"/>
        <v>0</v>
      </c>
      <c r="E105" s="108" t="s">
        <v>9</v>
      </c>
      <c r="F105" s="81" t="s">
        <v>393</v>
      </c>
      <c r="G105" s="122" t="s">
        <v>106</v>
      </c>
      <c r="H105"/>
      <c r="I105"/>
      <c r="J105"/>
      <c r="K105"/>
    </row>
    <row r="106" spans="1:11" ht="15" x14ac:dyDescent="0.25">
      <c r="A106" s="120" t="s">
        <v>857</v>
      </c>
      <c r="B106" s="121">
        <v>1100</v>
      </c>
      <c r="C106" s="121">
        <v>1100</v>
      </c>
      <c r="D106" s="107">
        <f t="shared" si="8"/>
        <v>0</v>
      </c>
      <c r="E106" s="108" t="s">
        <v>9</v>
      </c>
      <c r="F106" s="81" t="s">
        <v>748</v>
      </c>
      <c r="G106" s="122" t="s">
        <v>106</v>
      </c>
      <c r="H106"/>
      <c r="I106"/>
      <c r="J106"/>
      <c r="K106"/>
    </row>
    <row r="107" spans="1:11" ht="15" x14ac:dyDescent="0.25">
      <c r="A107" s="120" t="s">
        <v>858</v>
      </c>
      <c r="B107" s="136">
        <v>200</v>
      </c>
      <c r="C107" s="136">
        <v>200</v>
      </c>
      <c r="D107" s="107">
        <f t="shared" si="8"/>
        <v>0</v>
      </c>
      <c r="E107" s="108" t="s">
        <v>9</v>
      </c>
      <c r="F107" s="81" t="s">
        <v>748</v>
      </c>
      <c r="G107" s="122" t="s">
        <v>106</v>
      </c>
      <c r="H107"/>
      <c r="I107"/>
      <c r="J107"/>
      <c r="K107"/>
    </row>
    <row r="108" spans="1:11" ht="15" x14ac:dyDescent="0.25">
      <c r="A108" s="120" t="s">
        <v>859</v>
      </c>
      <c r="B108" s="121">
        <v>900</v>
      </c>
      <c r="C108" s="121">
        <v>900</v>
      </c>
      <c r="D108" s="107">
        <f t="shared" si="8"/>
        <v>0</v>
      </c>
      <c r="E108" s="108" t="s">
        <v>9</v>
      </c>
      <c r="F108" s="100" t="s">
        <v>748</v>
      </c>
      <c r="G108" s="122" t="s">
        <v>106</v>
      </c>
      <c r="H108"/>
      <c r="I108"/>
      <c r="J108"/>
      <c r="K108"/>
    </row>
    <row r="109" spans="1:11" ht="15" x14ac:dyDescent="0.25">
      <c r="A109" s="120" t="s">
        <v>860</v>
      </c>
      <c r="B109" s="121">
        <v>280</v>
      </c>
      <c r="C109" s="121">
        <v>280</v>
      </c>
      <c r="D109" s="107">
        <f t="shared" si="8"/>
        <v>0</v>
      </c>
      <c r="E109" s="108" t="s">
        <v>9</v>
      </c>
      <c r="F109" s="81" t="s">
        <v>393</v>
      </c>
      <c r="G109" s="122" t="s">
        <v>106</v>
      </c>
      <c r="H109"/>
      <c r="I109"/>
      <c r="J109"/>
      <c r="K109"/>
    </row>
    <row r="110" spans="1:11" ht="15" x14ac:dyDescent="0.25">
      <c r="A110" s="120" t="s">
        <v>861</v>
      </c>
      <c r="B110" s="121">
        <v>1300</v>
      </c>
      <c r="C110" s="121">
        <v>1300</v>
      </c>
      <c r="D110" s="107">
        <f t="shared" si="8"/>
        <v>0</v>
      </c>
      <c r="E110" s="108" t="s">
        <v>9</v>
      </c>
      <c r="F110" s="81" t="s">
        <v>748</v>
      </c>
      <c r="G110" s="122" t="s">
        <v>106</v>
      </c>
      <c r="H110"/>
      <c r="I110"/>
      <c r="J110"/>
      <c r="K110"/>
    </row>
    <row r="111" spans="1:11" ht="15" x14ac:dyDescent="0.25">
      <c r="A111" s="120" t="s">
        <v>862</v>
      </c>
      <c r="B111" s="121">
        <v>200</v>
      </c>
      <c r="C111" s="121">
        <v>200</v>
      </c>
      <c r="D111" s="107">
        <f t="shared" si="8"/>
        <v>0</v>
      </c>
      <c r="E111" s="108" t="s">
        <v>9</v>
      </c>
      <c r="F111" s="81" t="s">
        <v>748</v>
      </c>
      <c r="G111" s="122" t="s">
        <v>106</v>
      </c>
      <c r="H111"/>
      <c r="I111"/>
      <c r="J111"/>
      <c r="K111"/>
    </row>
    <row r="112" spans="1:11" ht="15" x14ac:dyDescent="0.25">
      <c r="A112" s="120" t="s">
        <v>863</v>
      </c>
      <c r="B112" s="121">
        <v>1100</v>
      </c>
      <c r="C112" s="121">
        <v>1100</v>
      </c>
      <c r="D112" s="107">
        <f t="shared" si="8"/>
        <v>0</v>
      </c>
      <c r="E112" s="108" t="s">
        <v>9</v>
      </c>
      <c r="F112" s="100" t="s">
        <v>748</v>
      </c>
      <c r="G112" s="122" t="s">
        <v>106</v>
      </c>
      <c r="H112"/>
      <c r="I112"/>
      <c r="J112"/>
      <c r="K112"/>
    </row>
    <row r="113" spans="1:11" ht="15" x14ac:dyDescent="0.25">
      <c r="A113" s="120" t="s">
        <v>864</v>
      </c>
      <c r="B113" s="121">
        <v>500</v>
      </c>
      <c r="C113" s="121">
        <v>500</v>
      </c>
      <c r="D113" s="107">
        <f t="shared" si="8"/>
        <v>0</v>
      </c>
      <c r="E113" s="108" t="s">
        <v>9</v>
      </c>
      <c r="F113" s="81" t="s">
        <v>393</v>
      </c>
      <c r="G113" s="122" t="s">
        <v>106</v>
      </c>
      <c r="H113"/>
      <c r="I113"/>
      <c r="J113"/>
      <c r="K113"/>
    </row>
    <row r="114" spans="1:11" ht="15" x14ac:dyDescent="0.25">
      <c r="A114" s="120" t="s">
        <v>865</v>
      </c>
      <c r="B114" s="121">
        <v>1700</v>
      </c>
      <c r="C114" s="121">
        <v>1700</v>
      </c>
      <c r="D114" s="107">
        <f t="shared" si="8"/>
        <v>0</v>
      </c>
      <c r="E114" s="108" t="s">
        <v>9</v>
      </c>
      <c r="F114" s="81" t="s">
        <v>748</v>
      </c>
      <c r="G114" s="122" t="s">
        <v>106</v>
      </c>
      <c r="H114"/>
      <c r="I114"/>
      <c r="J114"/>
      <c r="K114"/>
    </row>
    <row r="115" spans="1:11" ht="15" x14ac:dyDescent="0.25">
      <c r="A115" s="120" t="s">
        <v>866</v>
      </c>
      <c r="B115" s="121">
        <v>200</v>
      </c>
      <c r="C115" s="121">
        <v>200</v>
      </c>
      <c r="D115" s="107">
        <f t="shared" si="8"/>
        <v>0</v>
      </c>
      <c r="E115" s="108" t="s">
        <v>9</v>
      </c>
      <c r="F115" s="81" t="s">
        <v>748</v>
      </c>
      <c r="G115" s="122" t="s">
        <v>106</v>
      </c>
      <c r="H115"/>
      <c r="I115"/>
      <c r="J115"/>
      <c r="K115"/>
    </row>
    <row r="116" spans="1:11" ht="15" x14ac:dyDescent="0.25">
      <c r="A116" s="120" t="s">
        <v>867</v>
      </c>
      <c r="B116" s="121">
        <v>1500</v>
      </c>
      <c r="C116" s="121">
        <v>1500</v>
      </c>
      <c r="D116" s="107">
        <f t="shared" si="8"/>
        <v>0</v>
      </c>
      <c r="E116" s="108" t="s">
        <v>9</v>
      </c>
      <c r="F116" s="81" t="s">
        <v>748</v>
      </c>
      <c r="G116" s="122" t="s">
        <v>106</v>
      </c>
      <c r="H116"/>
      <c r="I116"/>
      <c r="J116"/>
      <c r="K116"/>
    </row>
    <row r="117" spans="1:11" ht="15" x14ac:dyDescent="0.25">
      <c r="A117" s="120" t="s">
        <v>868</v>
      </c>
      <c r="B117" s="121">
        <v>700</v>
      </c>
      <c r="C117" s="121">
        <v>700</v>
      </c>
      <c r="D117" s="107">
        <f t="shared" si="8"/>
        <v>0</v>
      </c>
      <c r="E117" s="108" t="s">
        <v>9</v>
      </c>
      <c r="F117" s="81" t="s">
        <v>393</v>
      </c>
      <c r="G117" s="122" t="s">
        <v>106</v>
      </c>
      <c r="H117"/>
      <c r="I117"/>
      <c r="J117"/>
      <c r="K117"/>
    </row>
    <row r="118" spans="1:11" ht="15" x14ac:dyDescent="0.25">
      <c r="A118" s="120" t="s">
        <v>869</v>
      </c>
      <c r="B118" s="121">
        <v>2000</v>
      </c>
      <c r="C118" s="121">
        <v>2000</v>
      </c>
      <c r="D118" s="107">
        <f t="shared" si="8"/>
        <v>0</v>
      </c>
      <c r="E118" s="108" t="s">
        <v>9</v>
      </c>
      <c r="F118" s="81" t="s">
        <v>748</v>
      </c>
      <c r="G118" s="122" t="s">
        <v>106</v>
      </c>
      <c r="H118"/>
      <c r="I118"/>
      <c r="J118"/>
      <c r="K118"/>
    </row>
    <row r="119" spans="1:11" ht="15" x14ac:dyDescent="0.25">
      <c r="A119" s="120" t="s">
        <v>870</v>
      </c>
      <c r="B119" s="121">
        <v>200</v>
      </c>
      <c r="C119" s="121">
        <v>200</v>
      </c>
      <c r="D119" s="107">
        <f t="shared" si="8"/>
        <v>0</v>
      </c>
      <c r="E119" s="108" t="s">
        <v>9</v>
      </c>
      <c r="F119" s="81" t="s">
        <v>748</v>
      </c>
      <c r="G119" s="122" t="s">
        <v>106</v>
      </c>
      <c r="H119"/>
      <c r="I119"/>
      <c r="J119"/>
      <c r="K119"/>
    </row>
    <row r="120" spans="1:11" ht="15" x14ac:dyDescent="0.25">
      <c r="A120" s="120" t="s">
        <v>871</v>
      </c>
      <c r="B120" s="121">
        <v>1800</v>
      </c>
      <c r="C120" s="121">
        <v>1800</v>
      </c>
      <c r="D120" s="107">
        <f t="shared" si="8"/>
        <v>0</v>
      </c>
      <c r="E120" s="108" t="s">
        <v>9</v>
      </c>
      <c r="F120" s="81" t="s">
        <v>748</v>
      </c>
      <c r="G120" s="122" t="s">
        <v>106</v>
      </c>
      <c r="H120"/>
      <c r="I120"/>
      <c r="J120"/>
      <c r="K120"/>
    </row>
    <row r="121" spans="1:11" ht="15" x14ac:dyDescent="0.25">
      <c r="A121" s="120" t="s">
        <v>872</v>
      </c>
      <c r="B121" s="121">
        <v>900</v>
      </c>
      <c r="C121" s="121">
        <v>900</v>
      </c>
      <c r="D121" s="107">
        <f t="shared" si="8"/>
        <v>0</v>
      </c>
      <c r="E121" s="108" t="s">
        <v>9</v>
      </c>
      <c r="F121" s="81" t="s">
        <v>393</v>
      </c>
      <c r="G121" s="122" t="s">
        <v>106</v>
      </c>
      <c r="H121"/>
      <c r="I121"/>
      <c r="J121"/>
      <c r="K121"/>
    </row>
    <row r="122" spans="1:11" ht="15" x14ac:dyDescent="0.25">
      <c r="A122" s="120" t="s">
        <v>873</v>
      </c>
      <c r="B122" s="106">
        <v>206</v>
      </c>
      <c r="C122" s="106">
        <v>206</v>
      </c>
      <c r="D122" s="107">
        <f t="shared" si="8"/>
        <v>0</v>
      </c>
      <c r="E122" s="108" t="s">
        <v>9</v>
      </c>
      <c r="F122" s="81" t="s">
        <v>748</v>
      </c>
      <c r="G122" s="122" t="s">
        <v>11</v>
      </c>
      <c r="H122"/>
      <c r="I122"/>
      <c r="J122"/>
      <c r="K122"/>
    </row>
    <row r="123" spans="1:11" ht="15" x14ac:dyDescent="0.25">
      <c r="A123" s="120" t="s">
        <v>874</v>
      </c>
      <c r="B123" s="121">
        <v>20</v>
      </c>
      <c r="C123" s="121">
        <v>20</v>
      </c>
      <c r="D123" s="107">
        <f t="shared" si="8"/>
        <v>0</v>
      </c>
      <c r="E123" s="108" t="s">
        <v>9</v>
      </c>
      <c r="F123" s="81" t="s">
        <v>748</v>
      </c>
      <c r="G123" s="122" t="s">
        <v>106</v>
      </c>
      <c r="H123"/>
      <c r="I123"/>
      <c r="J123"/>
      <c r="K123"/>
    </row>
    <row r="124" spans="1:11" ht="28.5" x14ac:dyDescent="0.25">
      <c r="A124" s="120" t="s">
        <v>875</v>
      </c>
      <c r="B124" s="121">
        <v>31</v>
      </c>
      <c r="C124" s="121">
        <v>31</v>
      </c>
      <c r="D124" s="107">
        <f t="shared" si="8"/>
        <v>0</v>
      </c>
      <c r="E124" s="108" t="s">
        <v>9</v>
      </c>
      <c r="F124" s="81" t="s">
        <v>748</v>
      </c>
      <c r="G124" s="122" t="s">
        <v>106</v>
      </c>
      <c r="H124"/>
      <c r="I124"/>
      <c r="J124"/>
      <c r="K124"/>
    </row>
    <row r="125" spans="1:11" ht="15" x14ac:dyDescent="0.25">
      <c r="A125" s="120" t="s">
        <v>876</v>
      </c>
      <c r="B125" s="121">
        <v>160</v>
      </c>
      <c r="C125" s="121">
        <v>160</v>
      </c>
      <c r="D125" s="107">
        <f t="shared" si="8"/>
        <v>0</v>
      </c>
      <c r="E125" s="108" t="s">
        <v>9</v>
      </c>
      <c r="F125" s="81" t="s">
        <v>748</v>
      </c>
      <c r="G125" s="122" t="s">
        <v>106</v>
      </c>
      <c r="H125"/>
      <c r="I125"/>
      <c r="J125"/>
      <c r="K125"/>
    </row>
    <row r="126" spans="1:11" ht="15" x14ac:dyDescent="0.25">
      <c r="A126" s="120" t="s">
        <v>877</v>
      </c>
      <c r="B126" s="106">
        <v>36</v>
      </c>
      <c r="C126" s="106">
        <v>36</v>
      </c>
      <c r="D126" s="107">
        <f t="shared" si="8"/>
        <v>0</v>
      </c>
      <c r="E126" s="108" t="s">
        <v>9</v>
      </c>
      <c r="F126" s="81" t="s">
        <v>748</v>
      </c>
      <c r="G126" s="122" t="s">
        <v>11</v>
      </c>
      <c r="H126"/>
      <c r="I126"/>
      <c r="J126"/>
      <c r="K126"/>
    </row>
    <row r="127" spans="1:11" ht="15" x14ac:dyDescent="0.25">
      <c r="A127" s="120" t="s">
        <v>878</v>
      </c>
      <c r="B127" s="106">
        <v>57</v>
      </c>
      <c r="C127" s="106">
        <v>57</v>
      </c>
      <c r="D127" s="107">
        <f t="shared" si="8"/>
        <v>0</v>
      </c>
      <c r="E127" s="108" t="s">
        <v>9</v>
      </c>
      <c r="F127" s="81" t="s">
        <v>748</v>
      </c>
      <c r="G127" s="122" t="s">
        <v>11</v>
      </c>
      <c r="H127"/>
      <c r="I127"/>
      <c r="J127"/>
      <c r="K127"/>
    </row>
    <row r="128" spans="1:11" ht="15" x14ac:dyDescent="0.25">
      <c r="A128" s="120" t="s">
        <v>879</v>
      </c>
      <c r="B128" s="106">
        <v>201</v>
      </c>
      <c r="C128" s="106">
        <v>201</v>
      </c>
      <c r="D128" s="107">
        <f t="shared" si="8"/>
        <v>0</v>
      </c>
      <c r="E128" s="108" t="s">
        <v>9</v>
      </c>
      <c r="F128" s="81" t="s">
        <v>748</v>
      </c>
      <c r="G128" s="122" t="s">
        <v>11</v>
      </c>
      <c r="H128"/>
      <c r="I128"/>
      <c r="J128"/>
      <c r="K128"/>
    </row>
    <row r="129" spans="1:11" ht="15" x14ac:dyDescent="0.25">
      <c r="A129" s="120" t="s">
        <v>880</v>
      </c>
      <c r="B129" s="106">
        <v>36</v>
      </c>
      <c r="C129" s="106">
        <v>36</v>
      </c>
      <c r="D129" s="107">
        <f t="shared" si="8"/>
        <v>0</v>
      </c>
      <c r="E129" s="108" t="s">
        <v>9</v>
      </c>
      <c r="F129" s="81" t="s">
        <v>748</v>
      </c>
      <c r="G129" s="122" t="s">
        <v>11</v>
      </c>
      <c r="H129"/>
      <c r="I129"/>
      <c r="J129"/>
      <c r="K129"/>
    </row>
    <row r="130" spans="1:11" ht="15" x14ac:dyDescent="0.25">
      <c r="A130" s="120" t="s">
        <v>881</v>
      </c>
      <c r="B130" s="106">
        <v>57</v>
      </c>
      <c r="C130" s="106">
        <v>57</v>
      </c>
      <c r="D130" s="107">
        <f t="shared" si="8"/>
        <v>0</v>
      </c>
      <c r="E130" s="108" t="s">
        <v>9</v>
      </c>
      <c r="F130" s="81" t="s">
        <v>748</v>
      </c>
      <c r="G130" s="122" t="s">
        <v>11</v>
      </c>
      <c r="H130"/>
      <c r="I130"/>
      <c r="J130"/>
      <c r="K130"/>
    </row>
    <row r="131" spans="1:11" ht="15" x14ac:dyDescent="0.25">
      <c r="A131" s="120" t="s">
        <v>882</v>
      </c>
      <c r="B131" s="106">
        <v>201</v>
      </c>
      <c r="C131" s="106">
        <v>201</v>
      </c>
      <c r="D131" s="107">
        <f t="shared" si="8"/>
        <v>0</v>
      </c>
      <c r="E131" s="108" t="s">
        <v>9</v>
      </c>
      <c r="F131" s="81" t="s">
        <v>748</v>
      </c>
      <c r="G131" s="122" t="s">
        <v>11</v>
      </c>
      <c r="H131"/>
      <c r="I131"/>
      <c r="J131"/>
      <c r="K131"/>
    </row>
    <row r="132" spans="1:11" ht="15" x14ac:dyDescent="0.25">
      <c r="A132" s="120" t="s">
        <v>883</v>
      </c>
      <c r="B132" s="121">
        <v>25</v>
      </c>
      <c r="C132" s="121">
        <v>25</v>
      </c>
      <c r="D132" s="107">
        <f t="shared" si="8"/>
        <v>0</v>
      </c>
      <c r="E132" s="108" t="s">
        <v>9</v>
      </c>
      <c r="F132" s="81" t="s">
        <v>748</v>
      </c>
      <c r="G132" s="122" t="s">
        <v>106</v>
      </c>
      <c r="H132"/>
      <c r="I132"/>
      <c r="J132"/>
      <c r="K132"/>
    </row>
    <row r="133" spans="1:11" ht="15" x14ac:dyDescent="0.25">
      <c r="A133" s="120" t="s">
        <v>884</v>
      </c>
      <c r="B133" s="121">
        <v>10</v>
      </c>
      <c r="C133" s="121">
        <v>10</v>
      </c>
      <c r="D133" s="107">
        <f t="shared" si="8"/>
        <v>0</v>
      </c>
      <c r="E133" s="108" t="s">
        <v>9</v>
      </c>
      <c r="F133" s="81" t="s">
        <v>748</v>
      </c>
      <c r="G133" s="122" t="s">
        <v>106</v>
      </c>
      <c r="H133"/>
      <c r="I133"/>
      <c r="J133"/>
      <c r="K133"/>
    </row>
    <row r="134" spans="1:11" ht="15" x14ac:dyDescent="0.25">
      <c r="A134" s="120" t="s">
        <v>885</v>
      </c>
      <c r="B134" s="121">
        <v>10</v>
      </c>
      <c r="C134" s="121">
        <v>10</v>
      </c>
      <c r="D134" s="107">
        <f t="shared" si="8"/>
        <v>0</v>
      </c>
      <c r="E134" s="108" t="s">
        <v>9</v>
      </c>
      <c r="F134" s="81" t="s">
        <v>748</v>
      </c>
      <c r="G134" s="122" t="s">
        <v>106</v>
      </c>
      <c r="H134"/>
      <c r="I134"/>
      <c r="J134"/>
      <c r="K134"/>
    </row>
    <row r="135" spans="1:11" ht="15" x14ac:dyDescent="0.25">
      <c r="A135" s="137" t="s">
        <v>886</v>
      </c>
      <c r="B135" s="106"/>
      <c r="C135" s="106"/>
      <c r="D135" s="107"/>
      <c r="E135" s="108"/>
      <c r="F135" s="81"/>
      <c r="G135" s="122"/>
      <c r="H135"/>
      <c r="I135"/>
      <c r="J135"/>
      <c r="K135"/>
    </row>
    <row r="136" spans="1:11" ht="15" x14ac:dyDescent="0.25">
      <c r="A136" s="105" t="s">
        <v>887</v>
      </c>
      <c r="B136" s="106">
        <v>50</v>
      </c>
      <c r="C136" s="106">
        <v>50</v>
      </c>
      <c r="D136" s="107">
        <f t="shared" ref="D136:D137" si="9">(C136-B136)/B136</f>
        <v>0</v>
      </c>
      <c r="E136" s="108" t="s">
        <v>9</v>
      </c>
      <c r="F136" s="81" t="s">
        <v>748</v>
      </c>
      <c r="G136" s="122" t="s">
        <v>106</v>
      </c>
      <c r="H136"/>
      <c r="I136"/>
      <c r="J136"/>
      <c r="K136"/>
    </row>
    <row r="137" spans="1:11" ht="15.75" thickBot="1" x14ac:dyDescent="0.3">
      <c r="A137" s="138" t="s">
        <v>888</v>
      </c>
      <c r="B137" s="114">
        <v>25</v>
      </c>
      <c r="C137" s="114">
        <v>25</v>
      </c>
      <c r="D137" s="115">
        <f t="shared" si="9"/>
        <v>0</v>
      </c>
      <c r="E137" s="116" t="s">
        <v>9</v>
      </c>
      <c r="F137" s="128" t="s">
        <v>748</v>
      </c>
      <c r="G137" s="139" t="s">
        <v>11</v>
      </c>
      <c r="H137"/>
      <c r="I137"/>
      <c r="J137"/>
      <c r="K137"/>
    </row>
    <row r="138" spans="1:11" ht="15.75" thickBot="1" x14ac:dyDescent="0.3">
      <c r="A138" s="97"/>
      <c r="H138"/>
      <c r="I138"/>
      <c r="J138"/>
      <c r="K138"/>
    </row>
    <row r="139" spans="1:11" ht="60" x14ac:dyDescent="0.25">
      <c r="A139" s="119" t="s">
        <v>889</v>
      </c>
      <c r="B139" s="42" t="s">
        <v>744</v>
      </c>
      <c r="C139" s="42" t="s">
        <v>745</v>
      </c>
      <c r="D139" s="42" t="s">
        <v>42</v>
      </c>
      <c r="E139" s="42" t="s">
        <v>73</v>
      </c>
      <c r="F139" s="42" t="s">
        <v>6</v>
      </c>
      <c r="G139" s="43" t="s">
        <v>7</v>
      </c>
      <c r="H139"/>
      <c r="I139"/>
      <c r="J139"/>
      <c r="K139"/>
    </row>
    <row r="140" spans="1:11" ht="18.75" customHeight="1" x14ac:dyDescent="0.25">
      <c r="A140" s="133" t="s">
        <v>890</v>
      </c>
      <c r="B140" s="134"/>
      <c r="C140" s="134"/>
      <c r="D140" s="134"/>
      <c r="E140" s="134"/>
      <c r="F140" s="134"/>
      <c r="G140" s="135"/>
      <c r="H140"/>
      <c r="I140"/>
      <c r="J140"/>
      <c r="K140"/>
    </row>
    <row r="141" spans="1:11" ht="15" x14ac:dyDescent="0.25">
      <c r="A141" s="140" t="s">
        <v>891</v>
      </c>
      <c r="B141" s="141"/>
      <c r="C141" s="141"/>
      <c r="D141" s="141"/>
      <c r="E141" s="142"/>
      <c r="F141" s="142"/>
      <c r="G141" s="109"/>
      <c r="H141"/>
      <c r="I141"/>
      <c r="J141"/>
      <c r="K141"/>
    </row>
    <row r="142" spans="1:11" ht="15" x14ac:dyDescent="0.25">
      <c r="A142" s="120" t="s">
        <v>892</v>
      </c>
      <c r="B142" s="106">
        <v>2450</v>
      </c>
      <c r="C142" s="106">
        <v>2450</v>
      </c>
      <c r="D142" s="107">
        <f t="shared" ref="D142:D166" si="10">(C142-B142)/B142</f>
        <v>0</v>
      </c>
      <c r="E142" s="108" t="s">
        <v>9</v>
      </c>
      <c r="F142" s="70" t="s">
        <v>748</v>
      </c>
      <c r="G142" s="122" t="s">
        <v>106</v>
      </c>
      <c r="H142"/>
      <c r="I142"/>
      <c r="J142"/>
      <c r="K142"/>
    </row>
    <row r="143" spans="1:11" ht="15" x14ac:dyDescent="0.25">
      <c r="A143" s="120" t="s">
        <v>893</v>
      </c>
      <c r="B143" s="106">
        <v>700</v>
      </c>
      <c r="C143" s="106">
        <v>700</v>
      </c>
      <c r="D143" s="107">
        <f t="shared" si="10"/>
        <v>0</v>
      </c>
      <c r="E143" s="108" t="s">
        <v>9</v>
      </c>
      <c r="F143" s="70" t="s">
        <v>393</v>
      </c>
      <c r="G143" s="122" t="s">
        <v>106</v>
      </c>
      <c r="H143"/>
      <c r="I143"/>
      <c r="J143"/>
      <c r="K143"/>
    </row>
    <row r="144" spans="1:11" ht="15" x14ac:dyDescent="0.25">
      <c r="A144" s="120" t="s">
        <v>894</v>
      </c>
      <c r="B144" s="106">
        <v>1200</v>
      </c>
      <c r="C144" s="106">
        <v>1200</v>
      </c>
      <c r="D144" s="107">
        <f t="shared" si="10"/>
        <v>0</v>
      </c>
      <c r="E144" s="108" t="s">
        <v>9</v>
      </c>
      <c r="F144" s="70" t="s">
        <v>748</v>
      </c>
      <c r="G144" s="122" t="s">
        <v>106</v>
      </c>
      <c r="H144"/>
      <c r="I144"/>
      <c r="J144"/>
      <c r="K144"/>
    </row>
    <row r="145" spans="1:11" ht="15" x14ac:dyDescent="0.25">
      <c r="A145" s="120" t="s">
        <v>895</v>
      </c>
      <c r="B145" s="106">
        <v>840</v>
      </c>
      <c r="C145" s="106">
        <v>840</v>
      </c>
      <c r="D145" s="107">
        <f t="shared" si="10"/>
        <v>0</v>
      </c>
      <c r="E145" s="108" t="s">
        <v>9</v>
      </c>
      <c r="F145" s="70" t="s">
        <v>748</v>
      </c>
      <c r="G145" s="122" t="s">
        <v>106</v>
      </c>
      <c r="H145"/>
      <c r="I145"/>
      <c r="J145"/>
      <c r="K145"/>
    </row>
    <row r="146" spans="1:11" ht="15" x14ac:dyDescent="0.25">
      <c r="A146" s="120" t="s">
        <v>896</v>
      </c>
      <c r="B146" s="106">
        <v>840</v>
      </c>
      <c r="C146" s="106">
        <v>840</v>
      </c>
      <c r="D146" s="107">
        <f t="shared" si="10"/>
        <v>0</v>
      </c>
      <c r="E146" s="108" t="s">
        <v>9</v>
      </c>
      <c r="F146" s="70" t="s">
        <v>748</v>
      </c>
      <c r="G146" s="122" t="s">
        <v>106</v>
      </c>
      <c r="H146"/>
      <c r="I146"/>
      <c r="J146"/>
      <c r="K146"/>
    </row>
    <row r="147" spans="1:11" ht="15" x14ac:dyDescent="0.25">
      <c r="A147" s="105" t="s">
        <v>897</v>
      </c>
      <c r="B147" s="106">
        <v>2100</v>
      </c>
      <c r="C147" s="106">
        <v>2100</v>
      </c>
      <c r="D147" s="107">
        <f t="shared" si="10"/>
        <v>0</v>
      </c>
      <c r="E147" s="108" t="s">
        <v>9</v>
      </c>
      <c r="F147" s="70" t="s">
        <v>748</v>
      </c>
      <c r="G147" s="122" t="s">
        <v>106</v>
      </c>
      <c r="H147"/>
      <c r="I147"/>
      <c r="J147"/>
      <c r="K147"/>
    </row>
    <row r="148" spans="1:11" ht="15" x14ac:dyDescent="0.25">
      <c r="A148" s="120" t="s">
        <v>898</v>
      </c>
      <c r="B148" s="106">
        <v>400</v>
      </c>
      <c r="C148" s="106">
        <v>400</v>
      </c>
      <c r="D148" s="107">
        <f t="shared" si="10"/>
        <v>0</v>
      </c>
      <c r="E148" s="108" t="s">
        <v>9</v>
      </c>
      <c r="F148" s="70" t="s">
        <v>393</v>
      </c>
      <c r="G148" s="122" t="s">
        <v>106</v>
      </c>
      <c r="H148"/>
      <c r="I148"/>
      <c r="J148"/>
      <c r="K148"/>
    </row>
    <row r="149" spans="1:11" ht="15" x14ac:dyDescent="0.25">
      <c r="A149" s="120" t="s">
        <v>899</v>
      </c>
      <c r="B149" s="106">
        <v>1050</v>
      </c>
      <c r="C149" s="106">
        <v>1050</v>
      </c>
      <c r="D149" s="107">
        <f t="shared" si="10"/>
        <v>0</v>
      </c>
      <c r="E149" s="108" t="s">
        <v>9</v>
      </c>
      <c r="F149" s="70" t="s">
        <v>748</v>
      </c>
      <c r="G149" s="122" t="s">
        <v>106</v>
      </c>
      <c r="H149"/>
      <c r="I149"/>
      <c r="J149"/>
      <c r="K149"/>
    </row>
    <row r="150" spans="1:11" ht="15" x14ac:dyDescent="0.25">
      <c r="A150" s="120" t="s">
        <v>900</v>
      </c>
      <c r="B150" s="106">
        <v>840</v>
      </c>
      <c r="C150" s="106">
        <v>840</v>
      </c>
      <c r="D150" s="107">
        <f t="shared" si="10"/>
        <v>0</v>
      </c>
      <c r="E150" s="108" t="s">
        <v>9</v>
      </c>
      <c r="F150" s="70" t="s">
        <v>748</v>
      </c>
      <c r="G150" s="122" t="s">
        <v>106</v>
      </c>
      <c r="H150"/>
      <c r="I150"/>
      <c r="J150"/>
      <c r="K150"/>
    </row>
    <row r="151" spans="1:11" ht="15" x14ac:dyDescent="0.25">
      <c r="A151" s="120" t="s">
        <v>901</v>
      </c>
      <c r="B151" s="106">
        <v>840</v>
      </c>
      <c r="C151" s="106">
        <v>840</v>
      </c>
      <c r="D151" s="107">
        <f t="shared" si="10"/>
        <v>0</v>
      </c>
      <c r="E151" s="108" t="s">
        <v>9</v>
      </c>
      <c r="F151" s="70" t="s">
        <v>748</v>
      </c>
      <c r="G151" s="122" t="s">
        <v>106</v>
      </c>
      <c r="H151"/>
      <c r="I151"/>
      <c r="J151"/>
      <c r="K151"/>
    </row>
    <row r="152" spans="1:11" ht="15" x14ac:dyDescent="0.25">
      <c r="A152" s="105" t="s">
        <v>902</v>
      </c>
      <c r="B152" s="106">
        <v>1750</v>
      </c>
      <c r="C152" s="106">
        <v>1750</v>
      </c>
      <c r="D152" s="107">
        <f t="shared" si="10"/>
        <v>0</v>
      </c>
      <c r="E152" s="108" t="s">
        <v>9</v>
      </c>
      <c r="F152" s="70" t="s">
        <v>748</v>
      </c>
      <c r="G152" s="122" t="s">
        <v>106</v>
      </c>
      <c r="H152"/>
      <c r="I152"/>
      <c r="J152"/>
      <c r="K152"/>
    </row>
    <row r="153" spans="1:11" ht="15" x14ac:dyDescent="0.25">
      <c r="A153" s="120" t="s">
        <v>903</v>
      </c>
      <c r="B153" s="106">
        <v>1000</v>
      </c>
      <c r="C153" s="106">
        <v>1000</v>
      </c>
      <c r="D153" s="107">
        <f t="shared" si="10"/>
        <v>0</v>
      </c>
      <c r="E153" s="108" t="s">
        <v>9</v>
      </c>
      <c r="F153" s="70" t="s">
        <v>393</v>
      </c>
      <c r="G153" s="122" t="s">
        <v>106</v>
      </c>
      <c r="H153"/>
      <c r="I153"/>
      <c r="J153"/>
      <c r="K153"/>
    </row>
    <row r="154" spans="1:11" ht="15" x14ac:dyDescent="0.25">
      <c r="A154" s="120" t="s">
        <v>904</v>
      </c>
      <c r="B154" s="106">
        <v>870</v>
      </c>
      <c r="C154" s="106">
        <v>870</v>
      </c>
      <c r="D154" s="107">
        <f t="shared" si="10"/>
        <v>0</v>
      </c>
      <c r="E154" s="108" t="s">
        <v>9</v>
      </c>
      <c r="F154" s="70" t="s">
        <v>748</v>
      </c>
      <c r="G154" s="122" t="s">
        <v>106</v>
      </c>
      <c r="H154"/>
      <c r="I154"/>
      <c r="J154"/>
      <c r="K154"/>
    </row>
    <row r="155" spans="1:11" ht="15" x14ac:dyDescent="0.25">
      <c r="A155" s="120" t="s">
        <v>905</v>
      </c>
      <c r="B155" s="106">
        <v>660</v>
      </c>
      <c r="C155" s="106">
        <v>660</v>
      </c>
      <c r="D155" s="107">
        <f t="shared" si="10"/>
        <v>0</v>
      </c>
      <c r="E155" s="108" t="s">
        <v>9</v>
      </c>
      <c r="F155" s="70" t="s">
        <v>748</v>
      </c>
      <c r="G155" s="122" t="s">
        <v>106</v>
      </c>
      <c r="H155"/>
      <c r="I155"/>
      <c r="J155"/>
      <c r="K155"/>
    </row>
    <row r="156" spans="1:11" ht="15" x14ac:dyDescent="0.25">
      <c r="A156" s="120" t="s">
        <v>906</v>
      </c>
      <c r="B156" s="106">
        <v>660</v>
      </c>
      <c r="C156" s="106">
        <v>660</v>
      </c>
      <c r="D156" s="107">
        <f t="shared" si="10"/>
        <v>0</v>
      </c>
      <c r="E156" s="108" t="s">
        <v>9</v>
      </c>
      <c r="F156" s="70" t="s">
        <v>748</v>
      </c>
      <c r="G156" s="122" t="s">
        <v>106</v>
      </c>
      <c r="H156"/>
      <c r="I156"/>
      <c r="J156"/>
      <c r="K156"/>
    </row>
    <row r="157" spans="1:11" ht="15" x14ac:dyDescent="0.25">
      <c r="A157" s="105" t="s">
        <v>907</v>
      </c>
      <c r="B157" s="106">
        <v>1400</v>
      </c>
      <c r="C157" s="106">
        <v>1400</v>
      </c>
      <c r="D157" s="107">
        <f t="shared" si="10"/>
        <v>0</v>
      </c>
      <c r="E157" s="108" t="s">
        <v>9</v>
      </c>
      <c r="F157" s="70" t="s">
        <v>748</v>
      </c>
      <c r="G157" s="122" t="s">
        <v>106</v>
      </c>
      <c r="H157"/>
      <c r="I157"/>
      <c r="J157"/>
      <c r="K157"/>
    </row>
    <row r="158" spans="1:11" ht="15" x14ac:dyDescent="0.25">
      <c r="A158" s="120" t="s">
        <v>908</v>
      </c>
      <c r="B158" s="106">
        <v>500</v>
      </c>
      <c r="C158" s="106">
        <v>500</v>
      </c>
      <c r="D158" s="107">
        <f t="shared" si="10"/>
        <v>0</v>
      </c>
      <c r="E158" s="108" t="s">
        <v>9</v>
      </c>
      <c r="F158" s="70" t="s">
        <v>393</v>
      </c>
      <c r="G158" s="122" t="s">
        <v>106</v>
      </c>
      <c r="H158"/>
      <c r="I158"/>
      <c r="J158"/>
      <c r="K158"/>
    </row>
    <row r="159" spans="1:11" ht="15" x14ac:dyDescent="0.25">
      <c r="A159" s="120" t="s">
        <v>909</v>
      </c>
      <c r="B159" s="106">
        <v>700</v>
      </c>
      <c r="C159" s="106">
        <v>700</v>
      </c>
      <c r="D159" s="107">
        <f t="shared" si="10"/>
        <v>0</v>
      </c>
      <c r="E159" s="108" t="s">
        <v>9</v>
      </c>
      <c r="F159" s="70" t="s">
        <v>748</v>
      </c>
      <c r="G159" s="122" t="s">
        <v>106</v>
      </c>
      <c r="H159"/>
      <c r="I159"/>
      <c r="J159"/>
      <c r="K159"/>
    </row>
    <row r="160" spans="1:11" ht="15" x14ac:dyDescent="0.25">
      <c r="A160" s="120" t="s">
        <v>910</v>
      </c>
      <c r="B160" s="106">
        <v>660</v>
      </c>
      <c r="C160" s="106">
        <v>660</v>
      </c>
      <c r="D160" s="107">
        <f t="shared" si="10"/>
        <v>0</v>
      </c>
      <c r="E160" s="108" t="s">
        <v>9</v>
      </c>
      <c r="F160" s="70" t="s">
        <v>748</v>
      </c>
      <c r="G160" s="122" t="s">
        <v>106</v>
      </c>
      <c r="H160"/>
      <c r="I160"/>
      <c r="J160"/>
      <c r="K160"/>
    </row>
    <row r="161" spans="1:11" ht="15" x14ac:dyDescent="0.25">
      <c r="A161" s="120" t="s">
        <v>911</v>
      </c>
      <c r="B161" s="106">
        <v>660</v>
      </c>
      <c r="C161" s="106">
        <v>660</v>
      </c>
      <c r="D161" s="107">
        <f t="shared" si="10"/>
        <v>0</v>
      </c>
      <c r="E161" s="108" t="s">
        <v>9</v>
      </c>
      <c r="F161" s="70" t="s">
        <v>748</v>
      </c>
      <c r="G161" s="122" t="s">
        <v>106</v>
      </c>
      <c r="H161"/>
      <c r="I161"/>
      <c r="J161"/>
      <c r="K161"/>
    </row>
    <row r="162" spans="1:11" ht="15" x14ac:dyDescent="0.25">
      <c r="A162" s="105" t="s">
        <v>912</v>
      </c>
      <c r="B162" s="106">
        <v>1400</v>
      </c>
      <c r="C162" s="106">
        <v>1400</v>
      </c>
      <c r="D162" s="107">
        <f t="shared" si="10"/>
        <v>0</v>
      </c>
      <c r="E162" s="108" t="s">
        <v>9</v>
      </c>
      <c r="F162" s="70" t="s">
        <v>748</v>
      </c>
      <c r="G162" s="122" t="s">
        <v>106</v>
      </c>
      <c r="H162"/>
      <c r="I162"/>
      <c r="J162"/>
      <c r="K162"/>
    </row>
    <row r="163" spans="1:11" ht="15" x14ac:dyDescent="0.25">
      <c r="A163" s="120" t="s">
        <v>913</v>
      </c>
      <c r="B163" s="143">
        <v>700</v>
      </c>
      <c r="C163" s="143">
        <v>700</v>
      </c>
      <c r="D163" s="107">
        <f t="shared" si="10"/>
        <v>0</v>
      </c>
      <c r="E163" s="108" t="s">
        <v>9</v>
      </c>
      <c r="F163" s="70" t="s">
        <v>393</v>
      </c>
      <c r="G163" s="122" t="s">
        <v>106</v>
      </c>
      <c r="H163"/>
      <c r="I163"/>
      <c r="J163"/>
      <c r="K163"/>
    </row>
    <row r="164" spans="1:11" ht="15" x14ac:dyDescent="0.25">
      <c r="A164" s="120" t="s">
        <v>914</v>
      </c>
      <c r="B164" s="143">
        <v>700</v>
      </c>
      <c r="C164" s="143">
        <v>700</v>
      </c>
      <c r="D164" s="107">
        <f t="shared" si="10"/>
        <v>0</v>
      </c>
      <c r="E164" s="108" t="s">
        <v>9</v>
      </c>
      <c r="F164" s="70" t="s">
        <v>748</v>
      </c>
      <c r="G164" s="122" t="s">
        <v>106</v>
      </c>
      <c r="H164"/>
      <c r="I164"/>
      <c r="J164"/>
      <c r="K164"/>
    </row>
    <row r="165" spans="1:11" ht="15" x14ac:dyDescent="0.25">
      <c r="A165" s="120" t="s">
        <v>915</v>
      </c>
      <c r="B165" s="143">
        <v>840</v>
      </c>
      <c r="C165" s="143">
        <v>840</v>
      </c>
      <c r="D165" s="107">
        <f t="shared" si="10"/>
        <v>0</v>
      </c>
      <c r="E165" s="108" t="s">
        <v>9</v>
      </c>
      <c r="F165" s="70" t="s">
        <v>748</v>
      </c>
      <c r="G165" s="122" t="s">
        <v>106</v>
      </c>
      <c r="H165"/>
      <c r="I165"/>
      <c r="J165"/>
      <c r="K165"/>
    </row>
    <row r="166" spans="1:11" ht="15" x14ac:dyDescent="0.25">
      <c r="A166" s="120" t="s">
        <v>916</v>
      </c>
      <c r="B166" s="143">
        <v>840</v>
      </c>
      <c r="C166" s="143">
        <v>840</v>
      </c>
      <c r="D166" s="107">
        <f t="shared" si="10"/>
        <v>0</v>
      </c>
      <c r="E166" s="108" t="s">
        <v>9</v>
      </c>
      <c r="F166" s="81" t="s">
        <v>748</v>
      </c>
      <c r="G166" s="122" t="s">
        <v>106</v>
      </c>
      <c r="H166"/>
      <c r="I166"/>
      <c r="J166"/>
      <c r="K166"/>
    </row>
    <row r="167" spans="1:11" ht="15" x14ac:dyDescent="0.25">
      <c r="A167" s="137" t="s">
        <v>917</v>
      </c>
      <c r="B167" s="143"/>
      <c r="C167" s="143"/>
      <c r="D167" s="144"/>
      <c r="E167" s="145"/>
      <c r="F167" s="81"/>
      <c r="G167" s="122"/>
      <c r="H167"/>
      <c r="I167"/>
      <c r="J167"/>
      <c r="K167"/>
    </row>
    <row r="168" spans="1:11" ht="15" x14ac:dyDescent="0.25">
      <c r="A168" s="120" t="s">
        <v>918</v>
      </c>
      <c r="B168" s="146">
        <v>6000</v>
      </c>
      <c r="C168" s="146">
        <v>6000</v>
      </c>
      <c r="D168" s="107">
        <f t="shared" ref="D168:D183" si="11">(C168-B168)/B168</f>
        <v>0</v>
      </c>
      <c r="E168" s="108" t="s">
        <v>9</v>
      </c>
      <c r="F168" s="81" t="s">
        <v>748</v>
      </c>
      <c r="G168" s="122" t="s">
        <v>106</v>
      </c>
      <c r="H168"/>
      <c r="I168"/>
      <c r="J168"/>
      <c r="K168"/>
    </row>
    <row r="169" spans="1:11" ht="28.5" x14ac:dyDescent="0.25">
      <c r="A169" s="147" t="s">
        <v>919</v>
      </c>
      <c r="B169" s="146">
        <v>2250</v>
      </c>
      <c r="C169" s="146">
        <v>2250</v>
      </c>
      <c r="D169" s="107">
        <f t="shared" si="11"/>
        <v>0</v>
      </c>
      <c r="E169" s="108" t="s">
        <v>9</v>
      </c>
      <c r="F169" s="81" t="s">
        <v>748</v>
      </c>
      <c r="G169" s="122" t="s">
        <v>106</v>
      </c>
      <c r="H169"/>
      <c r="I169"/>
      <c r="J169"/>
      <c r="K169"/>
    </row>
    <row r="170" spans="1:11" ht="15" x14ac:dyDescent="0.25">
      <c r="A170" s="120" t="s">
        <v>920</v>
      </c>
      <c r="B170" s="146">
        <v>25</v>
      </c>
      <c r="C170" s="146">
        <v>25</v>
      </c>
      <c r="D170" s="107">
        <f t="shared" si="11"/>
        <v>0</v>
      </c>
      <c r="E170" s="108" t="s">
        <v>9</v>
      </c>
      <c r="F170" s="81" t="s">
        <v>845</v>
      </c>
      <c r="G170" s="122" t="s">
        <v>106</v>
      </c>
      <c r="H170"/>
      <c r="I170"/>
      <c r="J170"/>
      <c r="K170"/>
    </row>
    <row r="171" spans="1:11" ht="15" x14ac:dyDescent="0.25">
      <c r="A171" s="120" t="s">
        <v>921</v>
      </c>
      <c r="B171" s="146">
        <v>50</v>
      </c>
      <c r="C171" s="146">
        <v>50</v>
      </c>
      <c r="D171" s="107">
        <f t="shared" si="11"/>
        <v>0</v>
      </c>
      <c r="E171" s="108" t="s">
        <v>9</v>
      </c>
      <c r="F171" s="81" t="s">
        <v>748</v>
      </c>
      <c r="G171" s="122" t="s">
        <v>106</v>
      </c>
      <c r="H171"/>
      <c r="I171"/>
      <c r="J171"/>
      <c r="K171"/>
    </row>
    <row r="172" spans="1:11" ht="15" x14ac:dyDescent="0.25">
      <c r="A172" s="120" t="s">
        <v>922</v>
      </c>
      <c r="B172" s="146">
        <v>7500</v>
      </c>
      <c r="C172" s="146">
        <v>7500</v>
      </c>
      <c r="D172" s="107">
        <f t="shared" si="11"/>
        <v>0</v>
      </c>
      <c r="E172" s="108" t="s">
        <v>9</v>
      </c>
      <c r="F172" s="81" t="s">
        <v>748</v>
      </c>
      <c r="G172" s="122" t="s">
        <v>106</v>
      </c>
      <c r="H172"/>
      <c r="I172"/>
      <c r="J172"/>
      <c r="K172"/>
    </row>
    <row r="173" spans="1:11" ht="28.5" x14ac:dyDescent="0.25">
      <c r="A173" s="120" t="s">
        <v>923</v>
      </c>
      <c r="B173" s="146">
        <v>3750</v>
      </c>
      <c r="C173" s="146">
        <v>3750</v>
      </c>
      <c r="D173" s="107">
        <f t="shared" si="11"/>
        <v>0</v>
      </c>
      <c r="E173" s="108" t="s">
        <v>9</v>
      </c>
      <c r="F173" s="81" t="s">
        <v>748</v>
      </c>
      <c r="G173" s="122" t="s">
        <v>106</v>
      </c>
      <c r="H173"/>
      <c r="I173"/>
      <c r="J173"/>
      <c r="K173"/>
    </row>
    <row r="174" spans="1:11" ht="15" x14ac:dyDescent="0.25">
      <c r="A174" s="120" t="s">
        <v>924</v>
      </c>
      <c r="B174" s="146">
        <v>25</v>
      </c>
      <c r="C174" s="146">
        <v>25</v>
      </c>
      <c r="D174" s="107">
        <f t="shared" si="11"/>
        <v>0</v>
      </c>
      <c r="E174" s="108" t="s">
        <v>9</v>
      </c>
      <c r="F174" s="81" t="s">
        <v>845</v>
      </c>
      <c r="G174" s="122" t="s">
        <v>106</v>
      </c>
      <c r="H174"/>
      <c r="I174"/>
      <c r="J174"/>
      <c r="K174"/>
    </row>
    <row r="175" spans="1:11" ht="15" x14ac:dyDescent="0.25">
      <c r="A175" s="120" t="s">
        <v>925</v>
      </c>
      <c r="B175" s="146">
        <v>50</v>
      </c>
      <c r="C175" s="146">
        <v>50</v>
      </c>
      <c r="D175" s="107">
        <f t="shared" si="11"/>
        <v>0</v>
      </c>
      <c r="E175" s="108" t="s">
        <v>9</v>
      </c>
      <c r="F175" s="81" t="s">
        <v>748</v>
      </c>
      <c r="G175" s="122" t="s">
        <v>106</v>
      </c>
      <c r="H175"/>
      <c r="I175"/>
      <c r="J175"/>
      <c r="K175"/>
    </row>
    <row r="176" spans="1:11" ht="15" x14ac:dyDescent="0.25">
      <c r="A176" s="120" t="s">
        <v>926</v>
      </c>
      <c r="B176" s="146">
        <v>2450</v>
      </c>
      <c r="C176" s="146">
        <v>2450</v>
      </c>
      <c r="D176" s="107">
        <f t="shared" si="11"/>
        <v>0</v>
      </c>
      <c r="E176" s="108" t="s">
        <v>9</v>
      </c>
      <c r="F176" s="81" t="s">
        <v>748</v>
      </c>
      <c r="G176" s="122" t="s">
        <v>106</v>
      </c>
      <c r="H176"/>
      <c r="I176"/>
      <c r="J176"/>
      <c r="K176"/>
    </row>
    <row r="177" spans="1:11" ht="28.5" x14ac:dyDescent="0.25">
      <c r="A177" s="120" t="s">
        <v>927</v>
      </c>
      <c r="B177" s="146">
        <v>840</v>
      </c>
      <c r="C177" s="146">
        <v>840</v>
      </c>
      <c r="D177" s="107">
        <f t="shared" si="11"/>
        <v>0</v>
      </c>
      <c r="E177" s="108" t="s">
        <v>9</v>
      </c>
      <c r="F177" s="81" t="s">
        <v>748</v>
      </c>
      <c r="G177" s="122" t="s">
        <v>106</v>
      </c>
      <c r="H177"/>
      <c r="I177"/>
      <c r="J177"/>
      <c r="K177"/>
    </row>
    <row r="178" spans="1:11" ht="15" x14ac:dyDescent="0.25">
      <c r="A178" s="120" t="s">
        <v>928</v>
      </c>
      <c r="B178" s="146">
        <v>25</v>
      </c>
      <c r="C178" s="146">
        <v>25</v>
      </c>
      <c r="D178" s="107">
        <f t="shared" si="11"/>
        <v>0</v>
      </c>
      <c r="E178" s="108" t="s">
        <v>9</v>
      </c>
      <c r="F178" s="81" t="s">
        <v>845</v>
      </c>
      <c r="G178" s="122" t="s">
        <v>106</v>
      </c>
      <c r="H178"/>
      <c r="I178"/>
      <c r="J178"/>
      <c r="K178"/>
    </row>
    <row r="179" spans="1:11" ht="15" x14ac:dyDescent="0.25">
      <c r="A179" s="120" t="s">
        <v>929</v>
      </c>
      <c r="B179" s="146">
        <v>50</v>
      </c>
      <c r="C179" s="146">
        <v>50</v>
      </c>
      <c r="D179" s="107">
        <f t="shared" si="11"/>
        <v>0</v>
      </c>
      <c r="E179" s="108" t="s">
        <v>9</v>
      </c>
      <c r="F179" s="81" t="s">
        <v>748</v>
      </c>
      <c r="G179" s="122" t="s">
        <v>106</v>
      </c>
      <c r="H179"/>
      <c r="I179"/>
      <c r="J179"/>
      <c r="K179"/>
    </row>
    <row r="180" spans="1:11" ht="28.5" x14ac:dyDescent="0.25">
      <c r="A180" s="147" t="s">
        <v>930</v>
      </c>
      <c r="B180" s="146">
        <v>2100</v>
      </c>
      <c r="C180" s="146">
        <v>2100</v>
      </c>
      <c r="D180" s="107">
        <f t="shared" si="11"/>
        <v>0</v>
      </c>
      <c r="E180" s="108" t="s">
        <v>9</v>
      </c>
      <c r="F180" s="81" t="s">
        <v>748</v>
      </c>
      <c r="G180" s="122" t="s">
        <v>106</v>
      </c>
      <c r="H180"/>
      <c r="I180"/>
      <c r="J180"/>
      <c r="K180"/>
    </row>
    <row r="181" spans="1:11" ht="28.5" x14ac:dyDescent="0.25">
      <c r="A181" s="120" t="s">
        <v>931</v>
      </c>
      <c r="B181" s="146">
        <v>840</v>
      </c>
      <c r="C181" s="146">
        <v>840</v>
      </c>
      <c r="D181" s="107">
        <f t="shared" si="11"/>
        <v>0</v>
      </c>
      <c r="E181" s="108" t="s">
        <v>9</v>
      </c>
      <c r="F181" s="81" t="s">
        <v>748</v>
      </c>
      <c r="G181" s="122" t="s">
        <v>106</v>
      </c>
      <c r="H181"/>
      <c r="I181"/>
      <c r="J181"/>
      <c r="K181"/>
    </row>
    <row r="182" spans="1:11" ht="15" x14ac:dyDescent="0.25">
      <c r="A182" s="120" t="s">
        <v>932</v>
      </c>
      <c r="B182" s="146">
        <v>25</v>
      </c>
      <c r="C182" s="146">
        <v>25</v>
      </c>
      <c r="D182" s="107">
        <f t="shared" si="11"/>
        <v>0</v>
      </c>
      <c r="E182" s="108" t="s">
        <v>9</v>
      </c>
      <c r="F182" s="81" t="s">
        <v>845</v>
      </c>
      <c r="G182" s="122" t="s">
        <v>106</v>
      </c>
      <c r="H182"/>
      <c r="I182"/>
      <c r="J182"/>
      <c r="K182"/>
    </row>
    <row r="183" spans="1:11" ht="29.25" thickBot="1" x14ac:dyDescent="0.3">
      <c r="A183" s="126" t="s">
        <v>933</v>
      </c>
      <c r="B183" s="148">
        <v>50</v>
      </c>
      <c r="C183" s="148">
        <v>50</v>
      </c>
      <c r="D183" s="115">
        <f t="shared" si="11"/>
        <v>0</v>
      </c>
      <c r="E183" s="116" t="s">
        <v>9</v>
      </c>
      <c r="F183" s="128" t="s">
        <v>748</v>
      </c>
      <c r="G183" s="129" t="s">
        <v>106</v>
      </c>
      <c r="H183"/>
      <c r="I183"/>
      <c r="J183"/>
      <c r="K183"/>
    </row>
    <row r="184" spans="1:11" ht="15.75" thickBot="1" x14ac:dyDescent="0.3">
      <c r="E184" s="102"/>
      <c r="F184" s="101"/>
      <c r="G184" s="102"/>
      <c r="H184"/>
      <c r="I184"/>
      <c r="J184"/>
      <c r="K184"/>
    </row>
    <row r="185" spans="1:11" ht="60" x14ac:dyDescent="0.25">
      <c r="A185" s="119" t="s">
        <v>889</v>
      </c>
      <c r="B185" s="42" t="s">
        <v>744</v>
      </c>
      <c r="C185" s="42" t="s">
        <v>745</v>
      </c>
      <c r="D185" s="42" t="s">
        <v>42</v>
      </c>
      <c r="E185" s="42" t="s">
        <v>73</v>
      </c>
      <c r="F185" s="42" t="s">
        <v>6</v>
      </c>
      <c r="G185" s="43" t="s">
        <v>7</v>
      </c>
      <c r="H185"/>
      <c r="I185"/>
      <c r="J185"/>
      <c r="K185"/>
    </row>
    <row r="186" spans="1:11" ht="15" x14ac:dyDescent="0.25">
      <c r="A186" s="133" t="s">
        <v>934</v>
      </c>
      <c r="B186" s="149"/>
      <c r="C186" s="149"/>
      <c r="D186" s="149"/>
      <c r="E186" s="149"/>
      <c r="F186" s="149"/>
      <c r="G186" s="150"/>
      <c r="H186"/>
      <c r="I186"/>
      <c r="J186"/>
      <c r="K186"/>
    </row>
    <row r="187" spans="1:11" ht="15" x14ac:dyDescent="0.25">
      <c r="A187" s="120" t="s">
        <v>935</v>
      </c>
      <c r="B187" s="146">
        <v>1750</v>
      </c>
      <c r="C187" s="146">
        <v>1750</v>
      </c>
      <c r="D187" s="107">
        <f t="shared" ref="D187:D219" si="12">(C187-B187)/B187</f>
        <v>0</v>
      </c>
      <c r="E187" s="108" t="s">
        <v>9</v>
      </c>
      <c r="F187" s="81" t="s">
        <v>748</v>
      </c>
      <c r="G187" s="122" t="s">
        <v>106</v>
      </c>
      <c r="H187"/>
      <c r="I187"/>
      <c r="J187"/>
      <c r="K187"/>
    </row>
    <row r="188" spans="1:11" ht="28.5" x14ac:dyDescent="0.25">
      <c r="A188" s="120" t="s">
        <v>936</v>
      </c>
      <c r="B188" s="146">
        <v>660</v>
      </c>
      <c r="C188" s="146">
        <v>660</v>
      </c>
      <c r="D188" s="107">
        <f t="shared" si="12"/>
        <v>0</v>
      </c>
      <c r="E188" s="108" t="s">
        <v>9</v>
      </c>
      <c r="F188" s="81" t="s">
        <v>748</v>
      </c>
      <c r="G188" s="122" t="s">
        <v>106</v>
      </c>
      <c r="H188"/>
      <c r="I188"/>
      <c r="J188"/>
      <c r="K188"/>
    </row>
    <row r="189" spans="1:11" ht="15" x14ac:dyDescent="0.25">
      <c r="A189" s="120" t="s">
        <v>937</v>
      </c>
      <c r="B189" s="146">
        <v>25</v>
      </c>
      <c r="C189" s="146">
        <v>25</v>
      </c>
      <c r="D189" s="107">
        <f t="shared" si="12"/>
        <v>0</v>
      </c>
      <c r="E189" s="108" t="s">
        <v>9</v>
      </c>
      <c r="F189" s="81" t="s">
        <v>845</v>
      </c>
      <c r="G189" s="122" t="s">
        <v>106</v>
      </c>
      <c r="H189"/>
      <c r="I189"/>
      <c r="J189"/>
      <c r="K189"/>
    </row>
    <row r="190" spans="1:11" ht="15" x14ac:dyDescent="0.25">
      <c r="A190" s="120" t="s">
        <v>938</v>
      </c>
      <c r="B190" s="146">
        <v>50</v>
      </c>
      <c r="C190" s="146">
        <v>50</v>
      </c>
      <c r="D190" s="107">
        <f t="shared" si="12"/>
        <v>0</v>
      </c>
      <c r="E190" s="108" t="s">
        <v>9</v>
      </c>
      <c r="F190" s="81" t="s">
        <v>748</v>
      </c>
      <c r="G190" s="122" t="s">
        <v>106</v>
      </c>
      <c r="H190"/>
      <c r="I190"/>
      <c r="J190"/>
      <c r="K190"/>
    </row>
    <row r="191" spans="1:11" ht="28.5" x14ac:dyDescent="0.25">
      <c r="A191" s="120" t="s">
        <v>939</v>
      </c>
      <c r="B191" s="146">
        <v>1400</v>
      </c>
      <c r="C191" s="146">
        <v>1400</v>
      </c>
      <c r="D191" s="107">
        <f t="shared" si="12"/>
        <v>0</v>
      </c>
      <c r="E191" s="108" t="s">
        <v>9</v>
      </c>
      <c r="F191" s="81" t="s">
        <v>748</v>
      </c>
      <c r="G191" s="122" t="s">
        <v>106</v>
      </c>
      <c r="H191"/>
      <c r="I191"/>
      <c r="J191"/>
      <c r="K191"/>
    </row>
    <row r="192" spans="1:11" ht="28.5" x14ac:dyDescent="0.25">
      <c r="A192" s="120" t="s">
        <v>940</v>
      </c>
      <c r="B192" s="146">
        <v>660</v>
      </c>
      <c r="C192" s="146">
        <v>660</v>
      </c>
      <c r="D192" s="107">
        <f t="shared" si="12"/>
        <v>0</v>
      </c>
      <c r="E192" s="108" t="s">
        <v>9</v>
      </c>
      <c r="F192" s="81" t="s">
        <v>748</v>
      </c>
      <c r="G192" s="122" t="s">
        <v>106</v>
      </c>
      <c r="H192"/>
      <c r="I192"/>
      <c r="J192"/>
      <c r="K192"/>
    </row>
    <row r="193" spans="1:11" ht="15" x14ac:dyDescent="0.25">
      <c r="A193" s="120" t="s">
        <v>941</v>
      </c>
      <c r="B193" s="146">
        <v>25</v>
      </c>
      <c r="C193" s="146">
        <v>25</v>
      </c>
      <c r="D193" s="107">
        <f t="shared" si="12"/>
        <v>0</v>
      </c>
      <c r="E193" s="108" t="s">
        <v>9</v>
      </c>
      <c r="F193" s="81" t="s">
        <v>845</v>
      </c>
      <c r="G193" s="122" t="s">
        <v>106</v>
      </c>
      <c r="H193"/>
      <c r="I193"/>
      <c r="J193"/>
      <c r="K193"/>
    </row>
    <row r="194" spans="1:11" ht="15" x14ac:dyDescent="0.25">
      <c r="A194" s="120" t="s">
        <v>942</v>
      </c>
      <c r="B194" s="146">
        <v>50</v>
      </c>
      <c r="C194" s="146">
        <v>50</v>
      </c>
      <c r="D194" s="107">
        <f t="shared" si="12"/>
        <v>0</v>
      </c>
      <c r="E194" s="108" t="s">
        <v>9</v>
      </c>
      <c r="F194" s="81" t="s">
        <v>748</v>
      </c>
      <c r="G194" s="122" t="s">
        <v>106</v>
      </c>
      <c r="H194"/>
      <c r="I194"/>
      <c r="J194"/>
      <c r="K194"/>
    </row>
    <row r="195" spans="1:11" ht="15" x14ac:dyDescent="0.25">
      <c r="A195" s="120" t="s">
        <v>943</v>
      </c>
      <c r="B195" s="146">
        <v>1400</v>
      </c>
      <c r="C195" s="146">
        <v>1400</v>
      </c>
      <c r="D195" s="107">
        <f t="shared" si="12"/>
        <v>0</v>
      </c>
      <c r="E195" s="108" t="s">
        <v>9</v>
      </c>
      <c r="F195" s="81" t="s">
        <v>748</v>
      </c>
      <c r="G195" s="122" t="s">
        <v>106</v>
      </c>
      <c r="H195"/>
      <c r="I195"/>
      <c r="J195"/>
      <c r="K195"/>
    </row>
    <row r="196" spans="1:11" ht="28.5" x14ac:dyDescent="0.25">
      <c r="A196" s="120" t="s">
        <v>944</v>
      </c>
      <c r="B196" s="146">
        <v>840</v>
      </c>
      <c r="C196" s="146">
        <v>840</v>
      </c>
      <c r="D196" s="107">
        <f t="shared" si="12"/>
        <v>0</v>
      </c>
      <c r="E196" s="108" t="s">
        <v>9</v>
      </c>
      <c r="F196" s="81" t="s">
        <v>748</v>
      </c>
      <c r="G196" s="122" t="s">
        <v>106</v>
      </c>
      <c r="H196"/>
      <c r="I196"/>
      <c r="J196"/>
      <c r="K196"/>
    </row>
    <row r="197" spans="1:11" ht="15" x14ac:dyDescent="0.25">
      <c r="A197" s="120" t="s">
        <v>945</v>
      </c>
      <c r="B197" s="146">
        <v>25</v>
      </c>
      <c r="C197" s="146">
        <v>25</v>
      </c>
      <c r="D197" s="107">
        <f t="shared" si="12"/>
        <v>0</v>
      </c>
      <c r="E197" s="108" t="s">
        <v>9</v>
      </c>
      <c r="F197" s="81" t="s">
        <v>845</v>
      </c>
      <c r="G197" s="122" t="s">
        <v>106</v>
      </c>
      <c r="H197"/>
      <c r="I197"/>
      <c r="J197"/>
      <c r="K197"/>
    </row>
    <row r="198" spans="1:11" ht="15" x14ac:dyDescent="0.25">
      <c r="A198" s="120" t="s">
        <v>946</v>
      </c>
      <c r="B198" s="146">
        <v>50</v>
      </c>
      <c r="C198" s="146">
        <v>50</v>
      </c>
      <c r="D198" s="107">
        <f t="shared" si="12"/>
        <v>0</v>
      </c>
      <c r="E198" s="108" t="s">
        <v>9</v>
      </c>
      <c r="F198" s="81" t="s">
        <v>748</v>
      </c>
      <c r="G198" s="122" t="s">
        <v>106</v>
      </c>
      <c r="H198"/>
      <c r="I198"/>
      <c r="J198"/>
      <c r="K198"/>
    </row>
    <row r="199" spans="1:11" s="153" customFormat="1" ht="15" x14ac:dyDescent="0.25">
      <c r="A199" s="137" t="s">
        <v>947</v>
      </c>
      <c r="B199" s="151"/>
      <c r="C199" s="151"/>
      <c r="D199" s="107"/>
      <c r="E199" s="108"/>
      <c r="F199" s="152"/>
      <c r="G199" s="122"/>
      <c r="H199"/>
      <c r="I199"/>
      <c r="J199"/>
      <c r="K199"/>
    </row>
    <row r="200" spans="1:11" ht="28.5" x14ac:dyDescent="0.25">
      <c r="A200" s="120" t="s">
        <v>948</v>
      </c>
      <c r="B200" s="146">
        <v>350</v>
      </c>
      <c r="C200" s="146">
        <v>350</v>
      </c>
      <c r="D200" s="107">
        <f t="shared" si="12"/>
        <v>0</v>
      </c>
      <c r="E200" s="108" t="s">
        <v>9</v>
      </c>
      <c r="F200" s="81" t="s">
        <v>949</v>
      </c>
      <c r="G200" s="122" t="s">
        <v>106</v>
      </c>
      <c r="H200"/>
      <c r="I200"/>
      <c r="J200"/>
      <c r="K200"/>
    </row>
    <row r="201" spans="1:11" ht="28.5" x14ac:dyDescent="0.25">
      <c r="A201" s="120" t="s">
        <v>950</v>
      </c>
      <c r="B201" s="146">
        <v>25</v>
      </c>
      <c r="C201" s="146">
        <v>25</v>
      </c>
      <c r="D201" s="107">
        <f t="shared" si="12"/>
        <v>0</v>
      </c>
      <c r="E201" s="108" t="s">
        <v>9</v>
      </c>
      <c r="F201" s="81" t="s">
        <v>949</v>
      </c>
      <c r="G201" s="122" t="s">
        <v>106</v>
      </c>
      <c r="H201"/>
      <c r="I201"/>
      <c r="J201"/>
      <c r="K201"/>
    </row>
    <row r="202" spans="1:11" s="153" customFormat="1" ht="15" x14ac:dyDescent="0.25">
      <c r="A202" s="137" t="s">
        <v>951</v>
      </c>
      <c r="B202" s="151"/>
      <c r="C202" s="151"/>
      <c r="D202" s="107"/>
      <c r="E202" s="108"/>
      <c r="F202" s="152"/>
      <c r="G202" s="154"/>
      <c r="H202"/>
      <c r="I202"/>
      <c r="J202"/>
      <c r="K202"/>
    </row>
    <row r="203" spans="1:11" ht="28.5" x14ac:dyDescent="0.25">
      <c r="A203" s="120" t="s">
        <v>952</v>
      </c>
      <c r="B203" s="146">
        <v>300</v>
      </c>
      <c r="C203" s="146">
        <v>300</v>
      </c>
      <c r="D203" s="107">
        <f t="shared" si="12"/>
        <v>0</v>
      </c>
      <c r="E203" s="108" t="s">
        <v>9</v>
      </c>
      <c r="F203" s="81" t="s">
        <v>748</v>
      </c>
      <c r="G203" s="122" t="s">
        <v>106</v>
      </c>
      <c r="H203"/>
      <c r="I203"/>
      <c r="J203"/>
      <c r="K203"/>
    </row>
    <row r="204" spans="1:11" ht="15" x14ac:dyDescent="0.25">
      <c r="A204" s="120" t="s">
        <v>953</v>
      </c>
      <c r="B204" s="146">
        <v>300</v>
      </c>
      <c r="C204" s="146">
        <v>300</v>
      </c>
      <c r="D204" s="107">
        <f t="shared" si="12"/>
        <v>0</v>
      </c>
      <c r="E204" s="108" t="s">
        <v>9</v>
      </c>
      <c r="F204" s="81" t="s">
        <v>748</v>
      </c>
      <c r="G204" s="122" t="s">
        <v>106</v>
      </c>
      <c r="H204"/>
      <c r="I204"/>
      <c r="J204"/>
      <c r="K204"/>
    </row>
    <row r="205" spans="1:11" ht="15" x14ac:dyDescent="0.25">
      <c r="A205" s="120" t="s">
        <v>954</v>
      </c>
      <c r="B205" s="146">
        <v>40</v>
      </c>
      <c r="C205" s="146">
        <v>40</v>
      </c>
      <c r="D205" s="107">
        <f t="shared" si="12"/>
        <v>0</v>
      </c>
      <c r="E205" s="108" t="s">
        <v>9</v>
      </c>
      <c r="F205" s="81" t="s">
        <v>748</v>
      </c>
      <c r="G205" s="122" t="s">
        <v>106</v>
      </c>
      <c r="H205"/>
      <c r="I205"/>
      <c r="J205"/>
      <c r="K205"/>
    </row>
    <row r="206" spans="1:11" ht="15" x14ac:dyDescent="0.25">
      <c r="A206" s="120" t="s">
        <v>955</v>
      </c>
      <c r="B206" s="146">
        <v>20</v>
      </c>
      <c r="C206" s="146">
        <v>20</v>
      </c>
      <c r="D206" s="107">
        <f t="shared" si="12"/>
        <v>0</v>
      </c>
      <c r="E206" s="108" t="s">
        <v>9</v>
      </c>
      <c r="F206" s="81" t="s">
        <v>393</v>
      </c>
      <c r="G206" s="122" t="s">
        <v>106</v>
      </c>
      <c r="H206"/>
      <c r="I206"/>
      <c r="J206"/>
      <c r="K206"/>
    </row>
    <row r="207" spans="1:11" ht="15" x14ac:dyDescent="0.25">
      <c r="A207" s="120" t="s">
        <v>956</v>
      </c>
      <c r="B207" s="146">
        <v>40</v>
      </c>
      <c r="C207" s="146">
        <v>40</v>
      </c>
      <c r="D207" s="107">
        <f t="shared" si="12"/>
        <v>0</v>
      </c>
      <c r="E207" s="108" t="s">
        <v>9</v>
      </c>
      <c r="F207" s="81" t="s">
        <v>748</v>
      </c>
      <c r="G207" s="122" t="s">
        <v>106</v>
      </c>
      <c r="H207"/>
      <c r="I207"/>
      <c r="J207"/>
      <c r="K207"/>
    </row>
    <row r="208" spans="1:11" ht="15" x14ac:dyDescent="0.25">
      <c r="A208" s="120" t="s">
        <v>957</v>
      </c>
      <c r="B208" s="146">
        <v>20</v>
      </c>
      <c r="C208" s="146">
        <v>20</v>
      </c>
      <c r="D208" s="107">
        <f t="shared" si="12"/>
        <v>0</v>
      </c>
      <c r="E208" s="108" t="s">
        <v>9</v>
      </c>
      <c r="F208" s="81" t="s">
        <v>748</v>
      </c>
      <c r="G208" s="122" t="s">
        <v>106</v>
      </c>
      <c r="H208"/>
      <c r="I208"/>
      <c r="J208"/>
      <c r="K208"/>
    </row>
    <row r="209" spans="1:11" ht="15" x14ac:dyDescent="0.25">
      <c r="A209" s="120" t="s">
        <v>958</v>
      </c>
      <c r="B209" s="146">
        <v>200</v>
      </c>
      <c r="C209" s="146">
        <v>200</v>
      </c>
      <c r="D209" s="107">
        <f t="shared" si="12"/>
        <v>0</v>
      </c>
      <c r="E209" s="108" t="s">
        <v>9</v>
      </c>
      <c r="F209" s="81" t="s">
        <v>748</v>
      </c>
      <c r="G209" s="122" t="s">
        <v>106</v>
      </c>
      <c r="H209"/>
      <c r="I209"/>
      <c r="J209"/>
      <c r="K209"/>
    </row>
    <row r="210" spans="1:11" ht="15" x14ac:dyDescent="0.25">
      <c r="A210" s="120" t="s">
        <v>959</v>
      </c>
      <c r="B210" s="146">
        <v>50</v>
      </c>
      <c r="C210" s="146">
        <v>50</v>
      </c>
      <c r="D210" s="107">
        <f t="shared" si="12"/>
        <v>0</v>
      </c>
      <c r="E210" s="108" t="s">
        <v>9</v>
      </c>
      <c r="F210" s="81" t="s">
        <v>393</v>
      </c>
      <c r="G210" s="122" t="s">
        <v>106</v>
      </c>
      <c r="H210"/>
      <c r="I210"/>
      <c r="J210"/>
      <c r="K210"/>
    </row>
    <row r="211" spans="1:11" ht="15" x14ac:dyDescent="0.25">
      <c r="A211" s="120" t="s">
        <v>960</v>
      </c>
      <c r="B211" s="146">
        <v>200</v>
      </c>
      <c r="C211" s="146">
        <v>200</v>
      </c>
      <c r="D211" s="107">
        <f t="shared" si="12"/>
        <v>0</v>
      </c>
      <c r="E211" s="108" t="s">
        <v>9</v>
      </c>
      <c r="F211" s="81" t="s">
        <v>748</v>
      </c>
      <c r="G211" s="122" t="s">
        <v>106</v>
      </c>
      <c r="H211"/>
      <c r="I211"/>
      <c r="J211"/>
      <c r="K211"/>
    </row>
    <row r="212" spans="1:11" ht="15" x14ac:dyDescent="0.25">
      <c r="A212" s="120" t="s">
        <v>961</v>
      </c>
      <c r="B212" s="146">
        <v>200</v>
      </c>
      <c r="C212" s="146">
        <v>200</v>
      </c>
      <c r="D212" s="107">
        <f t="shared" si="12"/>
        <v>0</v>
      </c>
      <c r="E212" s="108" t="s">
        <v>9</v>
      </c>
      <c r="F212" s="81" t="s">
        <v>748</v>
      </c>
      <c r="G212" s="122" t="s">
        <v>106</v>
      </c>
      <c r="H212"/>
      <c r="I212"/>
      <c r="J212"/>
      <c r="K212"/>
    </row>
    <row r="213" spans="1:11" ht="15" x14ac:dyDescent="0.25">
      <c r="A213" s="120" t="s">
        <v>962</v>
      </c>
      <c r="B213" s="146">
        <v>50</v>
      </c>
      <c r="C213" s="146">
        <v>50</v>
      </c>
      <c r="D213" s="107">
        <f t="shared" si="12"/>
        <v>0</v>
      </c>
      <c r="E213" s="108" t="s">
        <v>9</v>
      </c>
      <c r="F213" s="81" t="s">
        <v>393</v>
      </c>
      <c r="G213" s="122" t="s">
        <v>106</v>
      </c>
      <c r="H213"/>
      <c r="I213"/>
      <c r="J213"/>
      <c r="K213"/>
    </row>
    <row r="214" spans="1:11" ht="15" x14ac:dyDescent="0.25">
      <c r="A214" s="120" t="s">
        <v>963</v>
      </c>
      <c r="B214" s="146">
        <v>200</v>
      </c>
      <c r="C214" s="146">
        <v>200</v>
      </c>
      <c r="D214" s="107">
        <f t="shared" si="12"/>
        <v>0</v>
      </c>
      <c r="E214" s="108" t="s">
        <v>9</v>
      </c>
      <c r="F214" s="81" t="s">
        <v>748</v>
      </c>
      <c r="G214" s="122" t="s">
        <v>106</v>
      </c>
      <c r="H214"/>
      <c r="I214"/>
      <c r="J214"/>
      <c r="K214"/>
    </row>
    <row r="215" spans="1:11" ht="15" x14ac:dyDescent="0.25">
      <c r="A215" s="120" t="s">
        <v>964</v>
      </c>
      <c r="B215" s="146">
        <v>50</v>
      </c>
      <c r="C215" s="146">
        <v>50</v>
      </c>
      <c r="D215" s="107">
        <f t="shared" si="12"/>
        <v>0</v>
      </c>
      <c r="E215" s="108" t="s">
        <v>9</v>
      </c>
      <c r="F215" s="81" t="s">
        <v>748</v>
      </c>
      <c r="G215" s="122" t="s">
        <v>106</v>
      </c>
      <c r="H215"/>
      <c r="I215"/>
      <c r="J215"/>
      <c r="K215"/>
    </row>
    <row r="216" spans="1:11" ht="28.5" x14ac:dyDescent="0.25">
      <c r="A216" s="120" t="s">
        <v>965</v>
      </c>
      <c r="B216" s="146">
        <v>150</v>
      </c>
      <c r="C216" s="146">
        <v>150</v>
      </c>
      <c r="D216" s="107">
        <f t="shared" si="12"/>
        <v>0</v>
      </c>
      <c r="E216" s="108" t="s">
        <v>9</v>
      </c>
      <c r="F216" s="81" t="s">
        <v>748</v>
      </c>
      <c r="G216" s="122" t="s">
        <v>106</v>
      </c>
      <c r="H216"/>
      <c r="I216"/>
      <c r="J216"/>
      <c r="K216"/>
    </row>
    <row r="217" spans="1:11" ht="15" x14ac:dyDescent="0.25">
      <c r="A217" s="120" t="s">
        <v>966</v>
      </c>
      <c r="B217" s="146">
        <v>50</v>
      </c>
      <c r="C217" s="146">
        <v>50</v>
      </c>
      <c r="D217" s="107">
        <f t="shared" si="12"/>
        <v>0</v>
      </c>
      <c r="E217" s="108" t="s">
        <v>9</v>
      </c>
      <c r="F217" s="81" t="s">
        <v>393</v>
      </c>
      <c r="G217" s="122" t="s">
        <v>106</v>
      </c>
      <c r="H217"/>
      <c r="I217"/>
      <c r="J217"/>
      <c r="K217"/>
    </row>
    <row r="218" spans="1:11" ht="15" x14ac:dyDescent="0.25">
      <c r="A218" s="120" t="s">
        <v>967</v>
      </c>
      <c r="B218" s="146">
        <v>300</v>
      </c>
      <c r="C218" s="146">
        <v>300</v>
      </c>
      <c r="D218" s="107">
        <f t="shared" si="12"/>
        <v>0</v>
      </c>
      <c r="E218" s="108" t="s">
        <v>9</v>
      </c>
      <c r="F218" s="81" t="s">
        <v>748</v>
      </c>
      <c r="G218" s="122" t="s">
        <v>106</v>
      </c>
      <c r="H218"/>
      <c r="I218"/>
      <c r="J218"/>
      <c r="K218"/>
    </row>
    <row r="219" spans="1:11" ht="15.75" thickBot="1" x14ac:dyDescent="0.3">
      <c r="A219" s="126" t="s">
        <v>968</v>
      </c>
      <c r="B219" s="148">
        <v>300</v>
      </c>
      <c r="C219" s="148">
        <v>300</v>
      </c>
      <c r="D219" s="115">
        <f t="shared" si="12"/>
        <v>0</v>
      </c>
      <c r="E219" s="116" t="s">
        <v>9</v>
      </c>
      <c r="F219" s="128" t="s">
        <v>748</v>
      </c>
      <c r="G219" s="129" t="s">
        <v>106</v>
      </c>
      <c r="H219"/>
      <c r="I219"/>
      <c r="J219"/>
      <c r="K219"/>
    </row>
    <row r="220" spans="1:11" ht="15.75" thickBot="1" x14ac:dyDescent="0.3">
      <c r="B220" s="155"/>
      <c r="C220" s="155"/>
      <c r="H220"/>
      <c r="I220"/>
      <c r="J220"/>
      <c r="K220"/>
    </row>
    <row r="221" spans="1:11" ht="60" x14ac:dyDescent="0.25">
      <c r="A221" s="119" t="s">
        <v>889</v>
      </c>
      <c r="B221" s="42" t="s">
        <v>744</v>
      </c>
      <c r="C221" s="42" t="s">
        <v>745</v>
      </c>
      <c r="D221" s="42" t="s">
        <v>42</v>
      </c>
      <c r="E221" s="42" t="s">
        <v>73</v>
      </c>
      <c r="F221" s="42" t="s">
        <v>6</v>
      </c>
      <c r="G221" s="43" t="s">
        <v>7</v>
      </c>
      <c r="H221"/>
      <c r="I221"/>
      <c r="J221"/>
      <c r="K221"/>
    </row>
    <row r="222" spans="1:11" ht="15" x14ac:dyDescent="0.25">
      <c r="A222" s="133" t="s">
        <v>934</v>
      </c>
      <c r="B222" s="134"/>
      <c r="C222" s="134"/>
      <c r="D222" s="134"/>
      <c r="E222" s="134"/>
      <c r="F222" s="134"/>
      <c r="G222" s="135"/>
      <c r="H222"/>
      <c r="I222"/>
      <c r="J222"/>
      <c r="K222"/>
    </row>
    <row r="223" spans="1:11" ht="15" x14ac:dyDescent="0.25">
      <c r="A223" s="137" t="s">
        <v>969</v>
      </c>
      <c r="B223" s="144"/>
      <c r="C223" s="144"/>
      <c r="D223" s="144"/>
      <c r="E223" s="145"/>
      <c r="F223" s="81"/>
      <c r="G223" s="122"/>
      <c r="H223"/>
      <c r="I223"/>
      <c r="J223"/>
      <c r="K223"/>
    </row>
    <row r="224" spans="1:11" ht="15" x14ac:dyDescent="0.25">
      <c r="A224" s="120" t="s">
        <v>970</v>
      </c>
      <c r="B224" s="146">
        <v>25</v>
      </c>
      <c r="C224" s="146">
        <v>25</v>
      </c>
      <c r="D224" s="107">
        <f t="shared" ref="D224:D233" si="13">(C224-B224)/B224</f>
        <v>0</v>
      </c>
      <c r="E224" s="108" t="s">
        <v>9</v>
      </c>
      <c r="F224" s="81" t="s">
        <v>748</v>
      </c>
      <c r="G224" s="122" t="s">
        <v>106</v>
      </c>
      <c r="H224"/>
      <c r="I224"/>
      <c r="J224"/>
      <c r="K224"/>
    </row>
    <row r="225" spans="1:11" ht="15" x14ac:dyDescent="0.25">
      <c r="A225" s="120" t="s">
        <v>971</v>
      </c>
      <c r="B225" s="146">
        <v>15</v>
      </c>
      <c r="C225" s="146">
        <v>15</v>
      </c>
      <c r="D225" s="107">
        <f t="shared" si="13"/>
        <v>0</v>
      </c>
      <c r="E225" s="108" t="s">
        <v>9</v>
      </c>
      <c r="F225" s="81" t="s">
        <v>845</v>
      </c>
      <c r="G225" s="122" t="s">
        <v>106</v>
      </c>
      <c r="H225"/>
      <c r="I225"/>
      <c r="J225"/>
      <c r="K225"/>
    </row>
    <row r="226" spans="1:11" ht="15" x14ac:dyDescent="0.25">
      <c r="A226" s="120" t="s">
        <v>972</v>
      </c>
      <c r="B226" s="146">
        <v>15</v>
      </c>
      <c r="C226" s="146">
        <v>15</v>
      </c>
      <c r="D226" s="107">
        <f t="shared" si="13"/>
        <v>0</v>
      </c>
      <c r="E226" s="108" t="s">
        <v>9</v>
      </c>
      <c r="F226" s="81" t="s">
        <v>845</v>
      </c>
      <c r="G226" s="122" t="s">
        <v>106</v>
      </c>
      <c r="H226"/>
      <c r="I226"/>
      <c r="J226"/>
      <c r="K226"/>
    </row>
    <row r="227" spans="1:11" ht="15" x14ac:dyDescent="0.25">
      <c r="A227" s="120" t="s">
        <v>973</v>
      </c>
      <c r="B227" s="146">
        <v>100</v>
      </c>
      <c r="C227" s="146">
        <v>100</v>
      </c>
      <c r="D227" s="107">
        <f t="shared" si="13"/>
        <v>0</v>
      </c>
      <c r="E227" s="108" t="s">
        <v>9</v>
      </c>
      <c r="F227" s="81" t="s">
        <v>748</v>
      </c>
      <c r="G227" s="122" t="s">
        <v>106</v>
      </c>
      <c r="H227"/>
      <c r="I227"/>
      <c r="J227"/>
      <c r="K227"/>
    </row>
    <row r="228" spans="1:11" ht="28.5" x14ac:dyDescent="0.25">
      <c r="A228" s="120" t="s">
        <v>974</v>
      </c>
      <c r="B228" s="146">
        <v>25</v>
      </c>
      <c r="C228" s="146">
        <v>25</v>
      </c>
      <c r="D228" s="107">
        <f t="shared" si="13"/>
        <v>0</v>
      </c>
      <c r="E228" s="108" t="s">
        <v>9</v>
      </c>
      <c r="F228" s="81" t="s">
        <v>748</v>
      </c>
      <c r="G228" s="122" t="s">
        <v>106</v>
      </c>
      <c r="H228"/>
      <c r="I228"/>
      <c r="J228"/>
      <c r="K228"/>
    </row>
    <row r="229" spans="1:11" ht="28.5" x14ac:dyDescent="0.25">
      <c r="A229" s="147" t="s">
        <v>975</v>
      </c>
      <c r="B229" s="146">
        <v>15</v>
      </c>
      <c r="C229" s="146">
        <v>15</v>
      </c>
      <c r="D229" s="107">
        <f t="shared" si="13"/>
        <v>0</v>
      </c>
      <c r="E229" s="108" t="s">
        <v>9</v>
      </c>
      <c r="F229" s="81" t="s">
        <v>845</v>
      </c>
      <c r="G229" s="122" t="s">
        <v>106</v>
      </c>
      <c r="H229"/>
      <c r="I229"/>
      <c r="J229"/>
      <c r="K229"/>
    </row>
    <row r="230" spans="1:11" ht="15" x14ac:dyDescent="0.25">
      <c r="A230" s="120" t="s">
        <v>976</v>
      </c>
      <c r="B230" s="146">
        <v>100</v>
      </c>
      <c r="C230" s="146">
        <v>100</v>
      </c>
      <c r="D230" s="107">
        <f t="shared" si="13"/>
        <v>0</v>
      </c>
      <c r="E230" s="108" t="s">
        <v>9</v>
      </c>
      <c r="F230" s="81" t="s">
        <v>748</v>
      </c>
      <c r="G230" s="122" t="s">
        <v>106</v>
      </c>
      <c r="H230"/>
      <c r="I230"/>
      <c r="J230"/>
      <c r="K230"/>
    </row>
    <row r="231" spans="1:11" ht="15" x14ac:dyDescent="0.25">
      <c r="A231" s="120" t="s">
        <v>977</v>
      </c>
      <c r="B231" s="146">
        <v>25</v>
      </c>
      <c r="C231" s="146">
        <v>25</v>
      </c>
      <c r="D231" s="107">
        <f t="shared" si="13"/>
        <v>0</v>
      </c>
      <c r="E231" s="108" t="s">
        <v>9</v>
      </c>
      <c r="F231" s="81" t="s">
        <v>748</v>
      </c>
      <c r="G231" s="122" t="s">
        <v>106</v>
      </c>
      <c r="H231"/>
      <c r="I231"/>
      <c r="J231"/>
      <c r="K231"/>
    </row>
    <row r="232" spans="1:11" ht="15" x14ac:dyDescent="0.25">
      <c r="A232" s="120" t="s">
        <v>978</v>
      </c>
      <c r="B232" s="146">
        <v>25</v>
      </c>
      <c r="C232" s="146">
        <v>25</v>
      </c>
      <c r="D232" s="107">
        <f t="shared" si="13"/>
        <v>0</v>
      </c>
      <c r="E232" s="108" t="s">
        <v>9</v>
      </c>
      <c r="F232" s="81" t="s">
        <v>748</v>
      </c>
      <c r="G232" s="122" t="s">
        <v>106</v>
      </c>
      <c r="H232"/>
      <c r="I232"/>
      <c r="J232"/>
      <c r="K232"/>
    </row>
    <row r="233" spans="1:11" ht="15.75" thickBot="1" x14ac:dyDescent="0.3">
      <c r="A233" s="126" t="s">
        <v>979</v>
      </c>
      <c r="B233" s="148">
        <v>15</v>
      </c>
      <c r="C233" s="148">
        <v>15</v>
      </c>
      <c r="D233" s="115">
        <f t="shared" si="13"/>
        <v>0</v>
      </c>
      <c r="E233" s="116" t="s">
        <v>9</v>
      </c>
      <c r="F233" s="128" t="s">
        <v>845</v>
      </c>
      <c r="G233" s="129" t="s">
        <v>106</v>
      </c>
      <c r="H233"/>
      <c r="I233"/>
      <c r="J233"/>
      <c r="K233"/>
    </row>
    <row r="234" spans="1:11" ht="15.75" thickBot="1" x14ac:dyDescent="0.3">
      <c r="A234" s="156"/>
      <c r="H234"/>
      <c r="I234"/>
      <c r="J234"/>
      <c r="K234"/>
    </row>
    <row r="235" spans="1:11" ht="60" x14ac:dyDescent="0.25">
      <c r="A235" s="119" t="s">
        <v>980</v>
      </c>
      <c r="B235" s="66" t="s">
        <v>744</v>
      </c>
      <c r="C235" s="66" t="s">
        <v>745</v>
      </c>
      <c r="D235" s="66" t="s">
        <v>42</v>
      </c>
      <c r="E235" s="66" t="s">
        <v>73</v>
      </c>
      <c r="F235" s="66" t="s">
        <v>6</v>
      </c>
      <c r="G235" s="157" t="s">
        <v>7</v>
      </c>
      <c r="H235"/>
      <c r="I235"/>
      <c r="J235"/>
      <c r="K235"/>
    </row>
    <row r="236" spans="1:11" ht="18" customHeight="1" x14ac:dyDescent="0.25">
      <c r="A236" s="105" t="s">
        <v>981</v>
      </c>
      <c r="B236" s="143">
        <v>90</v>
      </c>
      <c r="C236" s="143">
        <v>90</v>
      </c>
      <c r="D236" s="107">
        <f t="shared" ref="D236:D247" si="14">(C236-B236)/B236</f>
        <v>0</v>
      </c>
      <c r="E236" s="108" t="s">
        <v>9</v>
      </c>
      <c r="F236" s="158" t="s">
        <v>982</v>
      </c>
      <c r="G236" s="109" t="s">
        <v>106</v>
      </c>
      <c r="H236"/>
      <c r="I236"/>
      <c r="J236"/>
      <c r="K236"/>
    </row>
    <row r="237" spans="1:11" ht="28.5" x14ac:dyDescent="0.25">
      <c r="A237" s="105" t="s">
        <v>983</v>
      </c>
      <c r="B237" s="143">
        <v>10</v>
      </c>
      <c r="C237" s="143">
        <v>10</v>
      </c>
      <c r="D237" s="107">
        <f t="shared" si="14"/>
        <v>0</v>
      </c>
      <c r="E237" s="108" t="s">
        <v>9</v>
      </c>
      <c r="F237" s="158" t="s">
        <v>984</v>
      </c>
      <c r="G237" s="109" t="s">
        <v>106</v>
      </c>
      <c r="H237"/>
      <c r="I237"/>
      <c r="J237"/>
      <c r="K237"/>
    </row>
    <row r="238" spans="1:11" ht="28.5" x14ac:dyDescent="0.25">
      <c r="A238" s="105" t="s">
        <v>985</v>
      </c>
      <c r="B238" s="143">
        <v>55</v>
      </c>
      <c r="C238" s="143">
        <v>55</v>
      </c>
      <c r="D238" s="107">
        <f t="shared" si="14"/>
        <v>0</v>
      </c>
      <c r="E238" s="108" t="s">
        <v>9</v>
      </c>
      <c r="F238" s="158" t="s">
        <v>986</v>
      </c>
      <c r="G238" s="109" t="s">
        <v>106</v>
      </c>
      <c r="H238"/>
      <c r="I238"/>
      <c r="J238"/>
      <c r="K238"/>
    </row>
    <row r="239" spans="1:11" ht="15" x14ac:dyDescent="0.25">
      <c r="A239" s="105" t="s">
        <v>987</v>
      </c>
      <c r="B239" s="143">
        <v>5</v>
      </c>
      <c r="C239" s="143">
        <v>5</v>
      </c>
      <c r="D239" s="107">
        <f t="shared" si="14"/>
        <v>0</v>
      </c>
      <c r="E239" s="108" t="s">
        <v>9</v>
      </c>
      <c r="F239" s="158" t="s">
        <v>988</v>
      </c>
      <c r="G239" s="109" t="s">
        <v>106</v>
      </c>
      <c r="H239"/>
      <c r="I239"/>
      <c r="J239"/>
      <c r="K239"/>
    </row>
    <row r="240" spans="1:11" ht="15" x14ac:dyDescent="0.25">
      <c r="A240" s="105" t="s">
        <v>989</v>
      </c>
      <c r="B240" s="143" t="s">
        <v>763</v>
      </c>
      <c r="C240" s="143">
        <v>15</v>
      </c>
      <c r="D240" s="107" t="s">
        <v>763</v>
      </c>
      <c r="E240" s="108" t="s">
        <v>9</v>
      </c>
      <c r="F240" s="158" t="s">
        <v>988</v>
      </c>
      <c r="G240" s="109" t="s">
        <v>106</v>
      </c>
      <c r="H240"/>
      <c r="I240"/>
      <c r="J240"/>
      <c r="K240"/>
    </row>
    <row r="241" spans="1:11" ht="15" x14ac:dyDescent="0.25">
      <c r="A241" s="105" t="s">
        <v>990</v>
      </c>
      <c r="B241" s="143">
        <v>198</v>
      </c>
      <c r="C241" s="143">
        <v>237.6</v>
      </c>
      <c r="D241" s="107">
        <f t="shared" si="14"/>
        <v>0.19999999999999998</v>
      </c>
      <c r="E241" s="108" t="s">
        <v>9</v>
      </c>
      <c r="F241" s="158" t="s">
        <v>986</v>
      </c>
      <c r="G241" s="109" t="s">
        <v>11</v>
      </c>
      <c r="H241"/>
      <c r="I241"/>
      <c r="J241"/>
      <c r="K241"/>
    </row>
    <row r="242" spans="1:11" ht="28.5" x14ac:dyDescent="0.25">
      <c r="A242" s="105" t="s">
        <v>991</v>
      </c>
      <c r="B242" s="143">
        <v>275</v>
      </c>
      <c r="C242" s="143">
        <v>330</v>
      </c>
      <c r="D242" s="107">
        <f t="shared" si="14"/>
        <v>0.2</v>
      </c>
      <c r="E242" s="108" t="s">
        <v>9</v>
      </c>
      <c r="F242" s="158" t="s">
        <v>986</v>
      </c>
      <c r="G242" s="109" t="s">
        <v>11</v>
      </c>
      <c r="H242"/>
      <c r="I242"/>
      <c r="J242"/>
      <c r="K242"/>
    </row>
    <row r="243" spans="1:11" ht="28.5" x14ac:dyDescent="0.25">
      <c r="A243" s="105" t="s">
        <v>992</v>
      </c>
      <c r="B243" s="143">
        <v>198</v>
      </c>
      <c r="C243" s="143">
        <v>237.6</v>
      </c>
      <c r="D243" s="107">
        <f t="shared" si="14"/>
        <v>0.19999999999999998</v>
      </c>
      <c r="E243" s="108" t="s">
        <v>9</v>
      </c>
      <c r="F243" s="158" t="s">
        <v>986</v>
      </c>
      <c r="G243" s="109" t="s">
        <v>11</v>
      </c>
      <c r="H243"/>
      <c r="I243"/>
      <c r="J243"/>
      <c r="K243"/>
    </row>
    <row r="244" spans="1:11" ht="15" x14ac:dyDescent="0.25">
      <c r="A244" s="105" t="s">
        <v>993</v>
      </c>
      <c r="B244" s="143">
        <v>55</v>
      </c>
      <c r="C244" s="143">
        <v>125</v>
      </c>
      <c r="D244" s="107">
        <f>(C244-B244)/B244</f>
        <v>1.2727272727272727</v>
      </c>
      <c r="E244" s="108" t="s">
        <v>9</v>
      </c>
      <c r="F244" s="70" t="s">
        <v>986</v>
      </c>
      <c r="G244" s="109" t="s">
        <v>11</v>
      </c>
      <c r="H244"/>
      <c r="I244"/>
      <c r="J244"/>
      <c r="K244"/>
    </row>
    <row r="245" spans="1:11" ht="15" x14ac:dyDescent="0.25">
      <c r="A245" s="105" t="s">
        <v>994</v>
      </c>
      <c r="B245" s="143">
        <v>100</v>
      </c>
      <c r="C245" s="143">
        <v>100</v>
      </c>
      <c r="D245" s="107">
        <f t="shared" si="14"/>
        <v>0</v>
      </c>
      <c r="E245" s="108" t="s">
        <v>9</v>
      </c>
      <c r="F245" s="70" t="s">
        <v>986</v>
      </c>
      <c r="G245" s="109" t="s">
        <v>11</v>
      </c>
      <c r="H245"/>
      <c r="I245"/>
      <c r="J245"/>
      <c r="K245"/>
    </row>
    <row r="246" spans="1:11" ht="15" x14ac:dyDescent="0.25">
      <c r="A246" s="105" t="s">
        <v>995</v>
      </c>
      <c r="B246" s="143">
        <v>198</v>
      </c>
      <c r="C246" s="143">
        <v>198</v>
      </c>
      <c r="D246" s="107">
        <f t="shared" si="14"/>
        <v>0</v>
      </c>
      <c r="E246" s="108" t="s">
        <v>9</v>
      </c>
      <c r="F246" s="159" t="s">
        <v>986</v>
      </c>
      <c r="G246" s="160" t="s">
        <v>11</v>
      </c>
      <c r="H246"/>
      <c r="I246"/>
      <c r="J246"/>
      <c r="K246"/>
    </row>
    <row r="247" spans="1:11" ht="15" x14ac:dyDescent="0.25">
      <c r="A247" s="105" t="s">
        <v>996</v>
      </c>
      <c r="B247" s="143">
        <v>5.5</v>
      </c>
      <c r="C247" s="143">
        <v>10</v>
      </c>
      <c r="D247" s="107">
        <f t="shared" si="14"/>
        <v>0.81818181818181823</v>
      </c>
      <c r="E247" s="108" t="s">
        <v>9</v>
      </c>
      <c r="F247" s="70" t="s">
        <v>984</v>
      </c>
      <c r="G247" s="109" t="s">
        <v>11</v>
      </c>
      <c r="H247"/>
      <c r="I247"/>
      <c r="J247"/>
      <c r="K247"/>
    </row>
    <row r="248" spans="1:11" ht="15.75" thickBot="1" x14ac:dyDescent="0.3">
      <c r="A248" s="97"/>
      <c r="B248" s="161"/>
      <c r="C248" s="161"/>
      <c r="D248" s="162"/>
      <c r="E248" s="163"/>
      <c r="F248" s="164"/>
      <c r="G248" s="100"/>
      <c r="H248"/>
      <c r="I248"/>
      <c r="J248"/>
      <c r="K248"/>
    </row>
    <row r="249" spans="1:11" ht="60" x14ac:dyDescent="0.25">
      <c r="A249" s="119" t="s">
        <v>997</v>
      </c>
      <c r="B249" s="42" t="s">
        <v>744</v>
      </c>
      <c r="C249" s="42" t="s">
        <v>745</v>
      </c>
      <c r="D249" s="42" t="s">
        <v>42</v>
      </c>
      <c r="E249" s="42" t="s">
        <v>73</v>
      </c>
      <c r="F249" s="42" t="s">
        <v>6</v>
      </c>
      <c r="G249" s="43" t="s">
        <v>7</v>
      </c>
      <c r="H249"/>
      <c r="I249"/>
      <c r="J249"/>
      <c r="K249"/>
    </row>
    <row r="250" spans="1:11" ht="42.75" x14ac:dyDescent="0.25">
      <c r="A250" s="105" t="s">
        <v>998</v>
      </c>
      <c r="B250" s="106">
        <v>92</v>
      </c>
      <c r="C250" s="106"/>
      <c r="D250" s="107">
        <f t="shared" ref="D250:D251" si="15">(C250-B250)/B250</f>
        <v>-1</v>
      </c>
      <c r="E250" s="108" t="s">
        <v>9</v>
      </c>
      <c r="F250" s="70" t="s">
        <v>999</v>
      </c>
      <c r="G250" s="109" t="s">
        <v>402</v>
      </c>
      <c r="H250"/>
      <c r="I250"/>
      <c r="J250"/>
      <c r="K250"/>
    </row>
    <row r="251" spans="1:11" ht="28.5" x14ac:dyDescent="0.25">
      <c r="A251" s="105" t="s">
        <v>1000</v>
      </c>
      <c r="B251" s="106">
        <v>149</v>
      </c>
      <c r="C251" s="106"/>
      <c r="D251" s="107">
        <f t="shared" si="15"/>
        <v>-1</v>
      </c>
      <c r="E251" s="108" t="s">
        <v>9</v>
      </c>
      <c r="F251" s="70"/>
      <c r="G251" s="109" t="s">
        <v>402</v>
      </c>
      <c r="H251"/>
      <c r="I251"/>
      <c r="J251"/>
      <c r="K251"/>
    </row>
    <row r="252" spans="1:11" ht="15.75" thickBot="1" x14ac:dyDescent="0.3">
      <c r="H252"/>
      <c r="I252"/>
      <c r="J252"/>
      <c r="K252"/>
    </row>
    <row r="253" spans="1:11" ht="60" x14ac:dyDescent="0.25">
      <c r="A253" s="119" t="s">
        <v>1001</v>
      </c>
      <c r="B253" s="42" t="s">
        <v>744</v>
      </c>
      <c r="C253" s="42" t="s">
        <v>745</v>
      </c>
      <c r="D253" s="42" t="s">
        <v>42</v>
      </c>
      <c r="E253" s="42" t="s">
        <v>73</v>
      </c>
      <c r="F253" s="42" t="s">
        <v>6</v>
      </c>
      <c r="G253" s="43" t="s">
        <v>7</v>
      </c>
      <c r="H253"/>
      <c r="I253"/>
      <c r="J253"/>
      <c r="K253"/>
    </row>
    <row r="254" spans="1:11" ht="15" x14ac:dyDescent="0.25">
      <c r="A254" s="120" t="s">
        <v>1002</v>
      </c>
      <c r="B254" s="121">
        <v>0.25</v>
      </c>
      <c r="C254" s="121">
        <v>0.25</v>
      </c>
      <c r="D254" s="107">
        <f t="shared" ref="D254:D257" si="16">(C254-B254)/B254</f>
        <v>0</v>
      </c>
      <c r="E254" s="108" t="s">
        <v>28</v>
      </c>
      <c r="F254" s="81" t="s">
        <v>1003</v>
      </c>
      <c r="G254" s="122" t="s">
        <v>11</v>
      </c>
      <c r="H254"/>
      <c r="I254"/>
      <c r="J254"/>
      <c r="K254"/>
    </row>
    <row r="255" spans="1:11" ht="15" x14ac:dyDescent="0.25">
      <c r="A255" s="120" t="s">
        <v>1004</v>
      </c>
      <c r="B255" s="121">
        <v>0.45</v>
      </c>
      <c r="C255" s="121">
        <v>0.5</v>
      </c>
      <c r="D255" s="107">
        <f t="shared" si="16"/>
        <v>0.11111111111111108</v>
      </c>
      <c r="E255" s="108" t="s">
        <v>28</v>
      </c>
      <c r="F255" s="81" t="s">
        <v>1003</v>
      </c>
      <c r="G255" s="122" t="s">
        <v>11</v>
      </c>
      <c r="H255"/>
      <c r="I255"/>
      <c r="J255"/>
      <c r="K255"/>
    </row>
    <row r="256" spans="1:11" ht="15" x14ac:dyDescent="0.25">
      <c r="A256" s="120" t="s">
        <v>1005</v>
      </c>
      <c r="B256" s="121">
        <v>0.55000000000000004</v>
      </c>
      <c r="C256" s="121">
        <v>0.55000000000000004</v>
      </c>
      <c r="D256" s="107">
        <f t="shared" si="16"/>
        <v>0</v>
      </c>
      <c r="E256" s="108" t="s">
        <v>28</v>
      </c>
      <c r="F256" s="81" t="s">
        <v>1003</v>
      </c>
      <c r="G256" s="122" t="s">
        <v>11</v>
      </c>
      <c r="H256"/>
      <c r="I256"/>
      <c r="J256"/>
      <c r="K256"/>
    </row>
    <row r="257" spans="1:11" ht="15" x14ac:dyDescent="0.25">
      <c r="A257" s="165" t="s">
        <v>1006</v>
      </c>
      <c r="B257" s="166">
        <v>1</v>
      </c>
      <c r="C257" s="166">
        <v>1</v>
      </c>
      <c r="D257" s="107">
        <f t="shared" si="16"/>
        <v>0</v>
      </c>
      <c r="E257" s="167" t="s">
        <v>28</v>
      </c>
      <c r="F257" s="168" t="s">
        <v>1003</v>
      </c>
      <c r="G257" s="169" t="s">
        <v>11</v>
      </c>
      <c r="H257"/>
      <c r="I257"/>
      <c r="J257"/>
      <c r="K257"/>
    </row>
    <row r="258" spans="1:11" ht="28.5" x14ac:dyDescent="0.25">
      <c r="A258" s="120" t="s">
        <v>1007</v>
      </c>
      <c r="B258" s="121" t="s">
        <v>652</v>
      </c>
      <c r="C258" s="121" t="s">
        <v>652</v>
      </c>
      <c r="D258" s="107" t="s">
        <v>763</v>
      </c>
      <c r="E258" s="107" t="s">
        <v>763</v>
      </c>
      <c r="F258" s="81" t="s">
        <v>1003</v>
      </c>
      <c r="G258" s="122" t="s">
        <v>106</v>
      </c>
      <c r="H258"/>
      <c r="I258"/>
      <c r="J258"/>
      <c r="K258"/>
    </row>
    <row r="259" spans="1:11" ht="29.25" thickBot="1" x14ac:dyDescent="0.3">
      <c r="A259" s="126" t="s">
        <v>1008</v>
      </c>
      <c r="B259" s="127" t="s">
        <v>652</v>
      </c>
      <c r="C259" s="127" t="s">
        <v>652</v>
      </c>
      <c r="D259" s="115" t="s">
        <v>763</v>
      </c>
      <c r="E259" s="115" t="s">
        <v>763</v>
      </c>
      <c r="F259" s="128" t="s">
        <v>1003</v>
      </c>
      <c r="G259" s="129" t="s">
        <v>106</v>
      </c>
      <c r="H259"/>
      <c r="I259"/>
      <c r="J259"/>
      <c r="K259"/>
    </row>
    <row r="260" spans="1:11" ht="60" x14ac:dyDescent="0.25">
      <c r="A260" s="119" t="s">
        <v>1009</v>
      </c>
      <c r="B260" s="42" t="s">
        <v>744</v>
      </c>
      <c r="C260" s="42" t="s">
        <v>745</v>
      </c>
      <c r="D260" s="42" t="s">
        <v>42</v>
      </c>
      <c r="E260" s="42" t="s">
        <v>73</v>
      </c>
      <c r="F260" s="42" t="s">
        <v>6</v>
      </c>
      <c r="G260" s="43" t="s">
        <v>7</v>
      </c>
      <c r="H260"/>
      <c r="I260"/>
      <c r="J260"/>
      <c r="K260"/>
    </row>
    <row r="261" spans="1:11" ht="15" x14ac:dyDescent="0.25">
      <c r="A261" s="105" t="s">
        <v>1010</v>
      </c>
      <c r="B261" s="121">
        <v>8</v>
      </c>
      <c r="C261" s="121" t="s">
        <v>1011</v>
      </c>
      <c r="D261" s="107">
        <f t="shared" ref="D261:D267" si="17">(C261-B261)/B261</f>
        <v>0.875</v>
      </c>
      <c r="E261" s="108" t="s">
        <v>45</v>
      </c>
      <c r="F261" s="70" t="s">
        <v>122</v>
      </c>
      <c r="G261" s="109" t="s">
        <v>11</v>
      </c>
      <c r="H261"/>
      <c r="I261"/>
      <c r="J261"/>
      <c r="K261"/>
    </row>
    <row r="262" spans="1:11" ht="15" x14ac:dyDescent="0.25">
      <c r="A262" s="120" t="s">
        <v>1012</v>
      </c>
      <c r="B262" s="121">
        <v>15</v>
      </c>
      <c r="C262" s="121" t="s">
        <v>1013</v>
      </c>
      <c r="D262" s="107">
        <f t="shared" si="17"/>
        <v>1</v>
      </c>
      <c r="E262" s="108" t="s">
        <v>45</v>
      </c>
      <c r="F262" s="70" t="s">
        <v>122</v>
      </c>
      <c r="G262" s="109" t="s">
        <v>11</v>
      </c>
      <c r="H262"/>
      <c r="I262"/>
      <c r="J262"/>
      <c r="K262"/>
    </row>
    <row r="263" spans="1:11" ht="15" x14ac:dyDescent="0.25">
      <c r="A263" s="120" t="s">
        <v>1014</v>
      </c>
      <c r="B263" s="121">
        <v>25</v>
      </c>
      <c r="C263" s="121">
        <v>25</v>
      </c>
      <c r="D263" s="107">
        <f t="shared" si="17"/>
        <v>0</v>
      </c>
      <c r="E263" s="108" t="s">
        <v>45</v>
      </c>
      <c r="F263" s="70" t="s">
        <v>122</v>
      </c>
      <c r="G263" s="109" t="s">
        <v>11</v>
      </c>
      <c r="H263"/>
      <c r="I263"/>
      <c r="J263"/>
      <c r="K263"/>
    </row>
    <row r="264" spans="1:11" ht="15" x14ac:dyDescent="0.25">
      <c r="A264" s="120" t="s">
        <v>1015</v>
      </c>
      <c r="B264" s="121">
        <v>40</v>
      </c>
      <c r="C264" s="121">
        <v>40</v>
      </c>
      <c r="D264" s="107">
        <f t="shared" si="17"/>
        <v>0</v>
      </c>
      <c r="E264" s="108" t="s">
        <v>45</v>
      </c>
      <c r="F264" s="70" t="s">
        <v>122</v>
      </c>
      <c r="G264" s="109" t="s">
        <v>11</v>
      </c>
      <c r="H264"/>
      <c r="I264"/>
      <c r="J264"/>
      <c r="K264"/>
    </row>
    <row r="265" spans="1:11" ht="28.5" x14ac:dyDescent="0.25">
      <c r="A265" s="105" t="s">
        <v>1016</v>
      </c>
      <c r="B265" s="121" t="s">
        <v>763</v>
      </c>
      <c r="C265" s="121">
        <v>10</v>
      </c>
      <c r="D265" s="107" t="s">
        <v>763</v>
      </c>
      <c r="E265" s="108" t="s">
        <v>45</v>
      </c>
      <c r="F265" s="70" t="s">
        <v>122</v>
      </c>
      <c r="G265" s="109" t="s">
        <v>11</v>
      </c>
      <c r="H265"/>
      <c r="I265"/>
      <c r="J265"/>
      <c r="K265"/>
    </row>
    <row r="266" spans="1:11" ht="28.5" x14ac:dyDescent="0.25">
      <c r="A266" s="120" t="s">
        <v>1017</v>
      </c>
      <c r="B266" s="121" t="s">
        <v>763</v>
      </c>
      <c r="C266" s="121">
        <v>20</v>
      </c>
      <c r="D266" s="107" t="s">
        <v>763</v>
      </c>
      <c r="E266" s="108" t="s">
        <v>45</v>
      </c>
      <c r="F266" s="70" t="s">
        <v>122</v>
      </c>
      <c r="G266" s="109" t="s">
        <v>11</v>
      </c>
      <c r="H266"/>
      <c r="I266"/>
      <c r="J266"/>
      <c r="K266"/>
    </row>
    <row r="267" spans="1:11" ht="29.25" thickBot="1" x14ac:dyDescent="0.3">
      <c r="A267" s="126" t="s">
        <v>1018</v>
      </c>
      <c r="B267" s="127">
        <v>15</v>
      </c>
      <c r="C267" s="127" t="s">
        <v>1011</v>
      </c>
      <c r="D267" s="115">
        <f t="shared" si="17"/>
        <v>0</v>
      </c>
      <c r="E267" s="116" t="s">
        <v>45</v>
      </c>
      <c r="F267" s="117" t="s">
        <v>122</v>
      </c>
      <c r="G267" s="139" t="s">
        <v>11</v>
      </c>
      <c r="H267"/>
      <c r="I267"/>
      <c r="J267"/>
      <c r="K267"/>
    </row>
    <row r="268" spans="1:11" ht="60" x14ac:dyDescent="0.25">
      <c r="A268" s="119" t="s">
        <v>1019</v>
      </c>
      <c r="B268" s="42" t="s">
        <v>744</v>
      </c>
      <c r="C268" s="42" t="s">
        <v>745</v>
      </c>
      <c r="D268" s="42" t="s">
        <v>42</v>
      </c>
      <c r="E268" s="42" t="s">
        <v>73</v>
      </c>
      <c r="F268" s="42" t="s">
        <v>6</v>
      </c>
      <c r="G268" s="43" t="s">
        <v>7</v>
      </c>
      <c r="H268"/>
      <c r="I268"/>
      <c r="J268"/>
      <c r="K268"/>
    </row>
    <row r="269" spans="1:11" ht="15" x14ac:dyDescent="0.25">
      <c r="A269" s="120" t="s">
        <v>1020</v>
      </c>
      <c r="B269" s="121">
        <v>6.5</v>
      </c>
      <c r="C269" s="121">
        <v>7</v>
      </c>
      <c r="D269" s="107">
        <f t="shared" ref="D269:D276" si="18">(C269-B269)/B269</f>
        <v>7.6923076923076927E-2</v>
      </c>
      <c r="E269" s="108"/>
      <c r="F269" s="70" t="s">
        <v>1021</v>
      </c>
      <c r="G269" s="122" t="s">
        <v>11</v>
      </c>
      <c r="H269"/>
      <c r="I269"/>
      <c r="J269"/>
      <c r="K269"/>
    </row>
    <row r="270" spans="1:11" ht="15" x14ac:dyDescent="0.25">
      <c r="A270" s="120" t="s">
        <v>1022</v>
      </c>
      <c r="B270" s="121">
        <v>4.25</v>
      </c>
      <c r="C270" s="121">
        <v>4.5</v>
      </c>
      <c r="D270" s="107">
        <f t="shared" si="18"/>
        <v>5.8823529411764705E-2</v>
      </c>
      <c r="E270" s="108"/>
      <c r="F270" s="70" t="s">
        <v>1021</v>
      </c>
      <c r="G270" s="122" t="s">
        <v>11</v>
      </c>
      <c r="H270"/>
      <c r="I270"/>
      <c r="J270"/>
      <c r="K270"/>
    </row>
    <row r="271" spans="1:11" ht="15" x14ac:dyDescent="0.25">
      <c r="A271" s="120" t="s">
        <v>1023</v>
      </c>
      <c r="B271" s="121">
        <v>3.25</v>
      </c>
      <c r="C271" s="121">
        <v>3.5</v>
      </c>
      <c r="D271" s="107">
        <f t="shared" si="18"/>
        <v>7.6923076923076927E-2</v>
      </c>
      <c r="E271" s="108"/>
      <c r="F271" s="70" t="s">
        <v>1021</v>
      </c>
      <c r="G271" s="122" t="s">
        <v>11</v>
      </c>
      <c r="H271"/>
      <c r="I271"/>
      <c r="J271"/>
      <c r="K271"/>
    </row>
    <row r="272" spans="1:11" ht="15" x14ac:dyDescent="0.25">
      <c r="A272" s="120" t="s">
        <v>1024</v>
      </c>
      <c r="B272" s="121" t="s">
        <v>763</v>
      </c>
      <c r="C272" s="121">
        <v>2.25</v>
      </c>
      <c r="D272" s="107" t="s">
        <v>763</v>
      </c>
      <c r="E272" s="108"/>
      <c r="F272" s="70" t="s">
        <v>1021</v>
      </c>
      <c r="G272" s="122" t="s">
        <v>106</v>
      </c>
      <c r="H272"/>
      <c r="I272"/>
      <c r="J272"/>
      <c r="K272"/>
    </row>
    <row r="273" spans="1:11" ht="15" x14ac:dyDescent="0.25">
      <c r="A273" s="120" t="s">
        <v>1025</v>
      </c>
      <c r="B273" s="121">
        <v>2.5</v>
      </c>
      <c r="C273" s="121">
        <v>2.5</v>
      </c>
      <c r="D273" s="107">
        <f t="shared" si="18"/>
        <v>0</v>
      </c>
      <c r="E273" s="108"/>
      <c r="F273" s="70" t="s">
        <v>1021</v>
      </c>
      <c r="G273" s="122" t="s">
        <v>11</v>
      </c>
      <c r="H273"/>
      <c r="I273"/>
      <c r="J273"/>
      <c r="K273"/>
    </row>
    <row r="274" spans="1:11" ht="15" x14ac:dyDescent="0.25">
      <c r="A274" s="120" t="s">
        <v>1026</v>
      </c>
      <c r="B274" s="121">
        <v>1.25</v>
      </c>
      <c r="C274" s="121">
        <v>1.3</v>
      </c>
      <c r="D274" s="107">
        <f t="shared" si="18"/>
        <v>4.0000000000000036E-2</v>
      </c>
      <c r="E274" s="108"/>
      <c r="F274" s="70" t="s">
        <v>1021</v>
      </c>
      <c r="G274" s="122" t="s">
        <v>11</v>
      </c>
      <c r="H274"/>
      <c r="I274"/>
      <c r="J274"/>
      <c r="K274"/>
    </row>
    <row r="275" spans="1:11" ht="15" x14ac:dyDescent="0.25">
      <c r="A275" s="120" t="s">
        <v>1027</v>
      </c>
      <c r="B275" s="121">
        <v>2.8</v>
      </c>
      <c r="C275" s="121">
        <v>3</v>
      </c>
      <c r="D275" s="107">
        <f t="shared" si="18"/>
        <v>7.1428571428571494E-2</v>
      </c>
      <c r="E275" s="108"/>
      <c r="F275" s="70" t="s">
        <v>1021</v>
      </c>
      <c r="G275" s="122" t="s">
        <v>106</v>
      </c>
      <c r="H275"/>
      <c r="I275"/>
      <c r="J275"/>
      <c r="K275"/>
    </row>
    <row r="276" spans="1:11" ht="29.25" thickBot="1" x14ac:dyDescent="0.3">
      <c r="A276" s="126" t="s">
        <v>1028</v>
      </c>
      <c r="B276" s="127">
        <v>1.25</v>
      </c>
      <c r="C276" s="127">
        <v>1.5</v>
      </c>
      <c r="D276" s="115">
        <f t="shared" si="18"/>
        <v>0.2</v>
      </c>
      <c r="E276" s="116"/>
      <c r="F276" s="117" t="s">
        <v>1021</v>
      </c>
      <c r="G276" s="129" t="s">
        <v>11</v>
      </c>
      <c r="H276"/>
      <c r="I276"/>
      <c r="J276"/>
      <c r="K276"/>
    </row>
    <row r="277" spans="1:11" ht="15.75" thickBot="1" x14ac:dyDescent="0.3">
      <c r="B277" s="155"/>
      <c r="C277" s="136"/>
      <c r="D277" s="170"/>
      <c r="E277" s="171"/>
      <c r="F277" s="164"/>
      <c r="H277"/>
      <c r="I277"/>
      <c r="J277"/>
      <c r="K277"/>
    </row>
    <row r="278" spans="1:11" ht="15.75" thickBot="1" x14ac:dyDescent="0.3">
      <c r="A278" s="931" t="s">
        <v>1029</v>
      </c>
      <c r="B278" s="932"/>
      <c r="C278" s="932"/>
      <c r="D278" s="932"/>
      <c r="E278" s="932"/>
      <c r="F278" s="932"/>
      <c r="G278" s="933"/>
      <c r="H278"/>
      <c r="I278"/>
      <c r="J278"/>
      <c r="K278"/>
    </row>
    <row r="279" spans="1:11" ht="15" x14ac:dyDescent="0.25">
      <c r="A279" s="172"/>
      <c r="B279" s="172"/>
      <c r="C279" s="172"/>
      <c r="D279" s="172"/>
      <c r="E279" s="172"/>
      <c r="F279" s="172"/>
      <c r="G279" s="172"/>
      <c r="H279"/>
      <c r="I279"/>
      <c r="J279"/>
      <c r="K279"/>
    </row>
    <row r="280" spans="1:11" ht="15" x14ac:dyDescent="0.25">
      <c r="A280" s="172"/>
      <c r="B280" s="172"/>
      <c r="C280" s="172"/>
      <c r="D280" s="172"/>
      <c r="E280" s="172"/>
      <c r="F280" s="172"/>
      <c r="G280" s="172"/>
      <c r="H280"/>
      <c r="I280"/>
      <c r="J280"/>
      <c r="K280"/>
    </row>
    <row r="281" spans="1:11" ht="15" x14ac:dyDescent="0.25">
      <c r="A281" s="172"/>
      <c r="B281" s="172"/>
      <c r="C281" s="172"/>
      <c r="D281" s="172"/>
      <c r="E281" s="172"/>
      <c r="F281" s="172"/>
      <c r="G281" s="172"/>
      <c r="H281"/>
      <c r="I281"/>
      <c r="J281"/>
      <c r="K281"/>
    </row>
    <row r="282" spans="1:11" ht="15" x14ac:dyDescent="0.25">
      <c r="A282" s="173" t="s">
        <v>1030</v>
      </c>
      <c r="H282"/>
      <c r="I282"/>
      <c r="J282"/>
      <c r="K282"/>
    </row>
    <row r="283" spans="1:11" ht="15" x14ac:dyDescent="0.25">
      <c r="A283" s="173"/>
      <c r="H283"/>
      <c r="I283"/>
      <c r="J283"/>
      <c r="K283"/>
    </row>
    <row r="284" spans="1:11" ht="57" x14ac:dyDescent="0.25">
      <c r="A284" s="101" t="s">
        <v>1031</v>
      </c>
      <c r="H284"/>
      <c r="I284"/>
      <c r="J284"/>
      <c r="K284"/>
    </row>
    <row r="285" spans="1:11" ht="15" x14ac:dyDescent="0.25">
      <c r="A285" s="173"/>
      <c r="H285"/>
      <c r="I285"/>
      <c r="J285"/>
      <c r="K285"/>
    </row>
    <row r="286" spans="1:11" ht="15" x14ac:dyDescent="0.25">
      <c r="A286" s="173"/>
      <c r="H286"/>
      <c r="I286"/>
      <c r="J286"/>
      <c r="K286"/>
    </row>
    <row r="287" spans="1:11" ht="15" x14ac:dyDescent="0.25">
      <c r="A287" s="173"/>
      <c r="H287"/>
      <c r="I287"/>
      <c r="J287"/>
      <c r="K287"/>
    </row>
    <row r="288" spans="1:11" ht="15" x14ac:dyDescent="0.25">
      <c r="A288" s="173"/>
      <c r="H288"/>
      <c r="I288"/>
      <c r="J288"/>
      <c r="K288"/>
    </row>
    <row r="289" spans="1:11" ht="15" x14ac:dyDescent="0.25">
      <c r="A289" s="173"/>
      <c r="H289"/>
      <c r="I289"/>
      <c r="J289"/>
      <c r="K289"/>
    </row>
    <row r="290" spans="1:11" ht="15" x14ac:dyDescent="0.25">
      <c r="A290" s="173"/>
      <c r="H290"/>
      <c r="I290"/>
      <c r="J290"/>
      <c r="K290"/>
    </row>
    <row r="291" spans="1:11" ht="15" x14ac:dyDescent="0.25">
      <c r="A291" s="173"/>
      <c r="H291"/>
      <c r="I291"/>
      <c r="J291"/>
      <c r="K291"/>
    </row>
  </sheetData>
  <mergeCells count="1">
    <mergeCell ref="A278:G278"/>
  </mergeCells>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8118-8FA1-4670-AD00-E43BA57483DF}">
  <dimension ref="A1:G356"/>
  <sheetViews>
    <sheetView workbookViewId="0">
      <selection activeCell="D8" sqref="D8"/>
    </sheetView>
  </sheetViews>
  <sheetFormatPr defaultRowHeight="15" x14ac:dyDescent="0.25"/>
  <cols>
    <col min="1" max="1" width="59.42578125" customWidth="1"/>
    <col min="2" max="2" width="11.140625" customWidth="1"/>
    <col min="3" max="3" width="12.5703125" customWidth="1"/>
    <col min="4" max="4" width="8.7109375" style="908"/>
    <col min="5" max="5" width="11.42578125" customWidth="1"/>
    <col min="6" max="6" width="15.85546875" customWidth="1"/>
    <col min="7" max="7" width="24.7109375" customWidth="1"/>
  </cols>
  <sheetData>
    <row r="1" spans="1:7" x14ac:dyDescent="0.25">
      <c r="A1" s="153" t="s">
        <v>1032</v>
      </c>
      <c r="G1" s="819"/>
    </row>
    <row r="2" spans="1:7" ht="15.75" thickBot="1" x14ac:dyDescent="0.3">
      <c r="A2" s="101" t="s">
        <v>53</v>
      </c>
      <c r="B2" s="820"/>
      <c r="C2" s="821"/>
      <c r="G2" s="819"/>
    </row>
    <row r="3" spans="1:7" ht="45" x14ac:dyDescent="0.25">
      <c r="A3" s="822" t="s">
        <v>1033</v>
      </c>
      <c r="B3" s="823" t="s">
        <v>71</v>
      </c>
      <c r="C3" s="824" t="s">
        <v>1034</v>
      </c>
      <c r="D3" s="825" t="s">
        <v>1035</v>
      </c>
      <c r="E3" s="710" t="s">
        <v>73</v>
      </c>
      <c r="F3" s="710" t="s">
        <v>6</v>
      </c>
      <c r="G3" s="757" t="s">
        <v>7</v>
      </c>
    </row>
    <row r="4" spans="1:7" x14ac:dyDescent="0.25">
      <c r="A4" s="105" t="s">
        <v>1036</v>
      </c>
      <c r="B4" s="826">
        <v>5.2</v>
      </c>
      <c r="C4" s="827">
        <v>5.5</v>
      </c>
      <c r="D4" s="817">
        <f>((C4-B4)/B4)</f>
        <v>5.7692307692307654E-2</v>
      </c>
      <c r="E4" s="108" t="s">
        <v>9</v>
      </c>
      <c r="F4" s="70" t="s">
        <v>1037</v>
      </c>
      <c r="G4" s="109" t="s">
        <v>11</v>
      </c>
    </row>
    <row r="5" spans="1:7" x14ac:dyDescent="0.25">
      <c r="A5" s="105" t="s">
        <v>1038</v>
      </c>
      <c r="B5" s="826">
        <v>3</v>
      </c>
      <c r="C5" s="827">
        <v>3.2</v>
      </c>
      <c r="D5" s="817">
        <f>((C5-B5)/B5)</f>
        <v>6.6666666666666721E-2</v>
      </c>
      <c r="E5" s="108" t="s">
        <v>9</v>
      </c>
      <c r="F5" s="70" t="s">
        <v>1037</v>
      </c>
      <c r="G5" s="109" t="s">
        <v>11</v>
      </c>
    </row>
    <row r="6" spans="1:7" x14ac:dyDescent="0.25">
      <c r="A6" s="105" t="s">
        <v>1039</v>
      </c>
      <c r="B6" s="826" t="s">
        <v>652</v>
      </c>
      <c r="C6" s="827" t="s">
        <v>652</v>
      </c>
      <c r="D6" s="817"/>
      <c r="E6" s="108" t="s">
        <v>9</v>
      </c>
      <c r="F6" s="70" t="s">
        <v>1037</v>
      </c>
      <c r="G6" s="109" t="s">
        <v>11</v>
      </c>
    </row>
    <row r="7" spans="1:7" x14ac:dyDescent="0.25">
      <c r="A7" s="105" t="s">
        <v>1040</v>
      </c>
      <c r="B7" s="827">
        <v>13.9</v>
      </c>
      <c r="C7" s="827">
        <v>15</v>
      </c>
      <c r="D7" s="817">
        <f t="shared" ref="D7:D51" si="0">((C7-B7)/B7)</f>
        <v>7.913669064748198E-2</v>
      </c>
      <c r="E7" s="108" t="s">
        <v>9</v>
      </c>
      <c r="F7" s="70" t="s">
        <v>1037</v>
      </c>
      <c r="G7" s="109" t="s">
        <v>11</v>
      </c>
    </row>
    <row r="8" spans="1:7" x14ac:dyDescent="0.25">
      <c r="A8" s="105" t="s">
        <v>1041</v>
      </c>
      <c r="B8" s="827">
        <v>5.2</v>
      </c>
      <c r="C8" s="827" t="s">
        <v>652</v>
      </c>
      <c r="D8" s="817"/>
      <c r="E8" s="108" t="s">
        <v>9</v>
      </c>
      <c r="F8" s="70" t="s">
        <v>1037</v>
      </c>
      <c r="G8" s="109" t="s">
        <v>11</v>
      </c>
    </row>
    <row r="9" spans="1:7" x14ac:dyDescent="0.25">
      <c r="A9" s="105" t="s">
        <v>1042</v>
      </c>
      <c r="B9" s="827">
        <v>3</v>
      </c>
      <c r="C9" s="827">
        <v>6</v>
      </c>
      <c r="D9" s="817">
        <f t="shared" si="0"/>
        <v>1</v>
      </c>
      <c r="E9" s="108" t="s">
        <v>9</v>
      </c>
      <c r="F9" s="70" t="s">
        <v>1037</v>
      </c>
      <c r="G9" s="109" t="s">
        <v>11</v>
      </c>
    </row>
    <row r="10" spans="1:7" x14ac:dyDescent="0.25">
      <c r="A10" s="105" t="s">
        <v>1043</v>
      </c>
      <c r="B10" s="827">
        <v>17.5</v>
      </c>
      <c r="C10" s="827">
        <v>17.5</v>
      </c>
      <c r="D10" s="817">
        <f t="shared" si="0"/>
        <v>0</v>
      </c>
      <c r="E10" s="108" t="s">
        <v>9</v>
      </c>
      <c r="F10" s="70" t="s">
        <v>1037</v>
      </c>
      <c r="G10" s="109" t="s">
        <v>11</v>
      </c>
    </row>
    <row r="11" spans="1:7" x14ac:dyDescent="0.25">
      <c r="A11" s="105" t="s">
        <v>1044</v>
      </c>
      <c r="B11" s="827">
        <v>12.5</v>
      </c>
      <c r="C11" s="827">
        <v>12.5</v>
      </c>
      <c r="D11" s="817">
        <f t="shared" si="0"/>
        <v>0</v>
      </c>
      <c r="E11" s="108" t="s">
        <v>9</v>
      </c>
      <c r="F11" s="70" t="s">
        <v>1037</v>
      </c>
      <c r="G11" s="109" t="s">
        <v>11</v>
      </c>
    </row>
    <row r="12" spans="1:7" x14ac:dyDescent="0.25">
      <c r="A12" s="105" t="s">
        <v>1045</v>
      </c>
      <c r="B12" s="827">
        <v>17.5</v>
      </c>
      <c r="C12" s="827">
        <v>17.5</v>
      </c>
      <c r="D12" s="817">
        <f t="shared" si="0"/>
        <v>0</v>
      </c>
      <c r="E12" s="108" t="s">
        <v>9</v>
      </c>
      <c r="F12" s="70" t="s">
        <v>1037</v>
      </c>
      <c r="G12" s="109" t="s">
        <v>11</v>
      </c>
    </row>
    <row r="13" spans="1:7" x14ac:dyDescent="0.25">
      <c r="A13" s="105" t="s">
        <v>1046</v>
      </c>
      <c r="B13" s="827" t="s">
        <v>652</v>
      </c>
      <c r="C13" s="827" t="s">
        <v>652</v>
      </c>
      <c r="D13" s="817"/>
      <c r="E13" s="108" t="s">
        <v>9</v>
      </c>
      <c r="F13" s="70" t="s">
        <v>1037</v>
      </c>
      <c r="G13" s="109" t="s">
        <v>11</v>
      </c>
    </row>
    <row r="14" spans="1:7" x14ac:dyDescent="0.25">
      <c r="A14" s="105" t="s">
        <v>1046</v>
      </c>
      <c r="B14" s="827">
        <v>12.5</v>
      </c>
      <c r="C14" s="827">
        <v>12.5</v>
      </c>
      <c r="D14" s="817">
        <f t="shared" si="0"/>
        <v>0</v>
      </c>
      <c r="E14" s="108" t="s">
        <v>9</v>
      </c>
      <c r="F14" s="70" t="s">
        <v>1037</v>
      </c>
      <c r="G14" s="109" t="s">
        <v>11</v>
      </c>
    </row>
    <row r="15" spans="1:7" x14ac:dyDescent="0.25">
      <c r="A15" s="105" t="s">
        <v>1047</v>
      </c>
      <c r="B15" s="827">
        <v>5</v>
      </c>
      <c r="C15" s="827">
        <v>6</v>
      </c>
      <c r="D15" s="817">
        <f t="shared" si="0"/>
        <v>0.2</v>
      </c>
      <c r="E15" s="108" t="s">
        <v>9</v>
      </c>
      <c r="F15" s="70" t="s">
        <v>1037</v>
      </c>
      <c r="G15" s="109" t="s">
        <v>11</v>
      </c>
    </row>
    <row r="16" spans="1:7" x14ac:dyDescent="0.25">
      <c r="A16" s="105" t="s">
        <v>1048</v>
      </c>
      <c r="B16" s="827">
        <v>23</v>
      </c>
      <c r="C16" s="827">
        <v>25.5</v>
      </c>
      <c r="D16" s="817">
        <f t="shared" si="0"/>
        <v>0.10869565217391304</v>
      </c>
      <c r="E16" s="108" t="s">
        <v>9</v>
      </c>
      <c r="F16" s="70" t="s">
        <v>1037</v>
      </c>
      <c r="G16" s="109" t="s">
        <v>11</v>
      </c>
    </row>
    <row r="17" spans="1:7" x14ac:dyDescent="0.25">
      <c r="A17" s="105" t="s">
        <v>1049</v>
      </c>
      <c r="B17" s="827">
        <v>15</v>
      </c>
      <c r="C17" s="827">
        <v>15.75</v>
      </c>
      <c r="D17" s="817">
        <f t="shared" si="0"/>
        <v>0.05</v>
      </c>
      <c r="E17" s="108" t="s">
        <v>9</v>
      </c>
      <c r="F17" s="70" t="s">
        <v>1037</v>
      </c>
      <c r="G17" s="109" t="s">
        <v>11</v>
      </c>
    </row>
    <row r="18" spans="1:7" x14ac:dyDescent="0.25">
      <c r="A18" s="105" t="s">
        <v>1050</v>
      </c>
      <c r="B18" s="826" t="s">
        <v>652</v>
      </c>
      <c r="C18" s="827" t="s">
        <v>652</v>
      </c>
      <c r="D18" s="817"/>
      <c r="E18" s="828" t="s">
        <v>219</v>
      </c>
      <c r="F18" s="70" t="s">
        <v>1037</v>
      </c>
      <c r="G18" s="109" t="s">
        <v>11</v>
      </c>
    </row>
    <row r="19" spans="1:7" x14ac:dyDescent="0.25">
      <c r="A19" s="105" t="s">
        <v>1051</v>
      </c>
      <c r="B19" s="826" t="s">
        <v>652</v>
      </c>
      <c r="C19" s="827" t="s">
        <v>652</v>
      </c>
      <c r="D19" s="817"/>
      <c r="E19" s="828" t="s">
        <v>219</v>
      </c>
      <c r="F19" s="70" t="s">
        <v>1037</v>
      </c>
      <c r="G19" s="109" t="s">
        <v>11</v>
      </c>
    </row>
    <row r="20" spans="1:7" x14ac:dyDescent="0.25">
      <c r="A20" s="105" t="s">
        <v>1052</v>
      </c>
      <c r="B20" s="826" t="s">
        <v>652</v>
      </c>
      <c r="C20" s="827" t="s">
        <v>652</v>
      </c>
      <c r="D20" s="817"/>
      <c r="E20" s="828" t="s">
        <v>219</v>
      </c>
      <c r="F20" s="70" t="s">
        <v>1037</v>
      </c>
      <c r="G20" s="109" t="s">
        <v>11</v>
      </c>
    </row>
    <row r="21" spans="1:7" x14ac:dyDescent="0.25">
      <c r="A21" s="105" t="s">
        <v>1053</v>
      </c>
      <c r="B21" s="827">
        <v>9</v>
      </c>
      <c r="C21" s="827">
        <v>9.5</v>
      </c>
      <c r="D21" s="817">
        <f t="shared" si="0"/>
        <v>5.5555555555555552E-2</v>
      </c>
      <c r="E21" s="108" t="s">
        <v>9</v>
      </c>
      <c r="F21" s="70" t="s">
        <v>1037</v>
      </c>
      <c r="G21" s="109" t="s">
        <v>11</v>
      </c>
    </row>
    <row r="22" spans="1:7" x14ac:dyDescent="0.25">
      <c r="A22" s="105" t="s">
        <v>1054</v>
      </c>
      <c r="B22" s="827">
        <v>5</v>
      </c>
      <c r="C22" s="827">
        <v>5.5</v>
      </c>
      <c r="D22" s="817">
        <f t="shared" si="0"/>
        <v>0.1</v>
      </c>
      <c r="E22" s="108" t="s">
        <v>9</v>
      </c>
      <c r="F22" s="70" t="s">
        <v>1037</v>
      </c>
      <c r="G22" s="109" t="s">
        <v>11</v>
      </c>
    </row>
    <row r="23" spans="1:7" x14ac:dyDescent="0.25">
      <c r="A23" s="105" t="s">
        <v>1055</v>
      </c>
      <c r="B23" s="827">
        <v>2.5</v>
      </c>
      <c r="C23" s="827">
        <v>3</v>
      </c>
      <c r="D23" s="817">
        <f t="shared" si="0"/>
        <v>0.2</v>
      </c>
      <c r="E23" s="108" t="s">
        <v>9</v>
      </c>
      <c r="F23" s="70" t="s">
        <v>1037</v>
      </c>
      <c r="G23" s="109" t="s">
        <v>11</v>
      </c>
    </row>
    <row r="24" spans="1:7" x14ac:dyDescent="0.25">
      <c r="A24" s="105" t="s">
        <v>1056</v>
      </c>
      <c r="B24" s="827">
        <v>1</v>
      </c>
      <c r="C24" s="827">
        <v>1.5</v>
      </c>
      <c r="D24" s="817">
        <f t="shared" si="0"/>
        <v>0.5</v>
      </c>
      <c r="E24" s="108" t="s">
        <v>9</v>
      </c>
      <c r="F24" s="70" t="s">
        <v>1037</v>
      </c>
      <c r="G24" s="109" t="s">
        <v>11</v>
      </c>
    </row>
    <row r="25" spans="1:7" x14ac:dyDescent="0.25">
      <c r="A25" s="105" t="s">
        <v>1057</v>
      </c>
      <c r="B25" s="827" t="s">
        <v>652</v>
      </c>
      <c r="C25" s="827" t="s">
        <v>652</v>
      </c>
      <c r="D25" s="817"/>
      <c r="E25" s="108" t="s">
        <v>9</v>
      </c>
      <c r="F25" s="70" t="s">
        <v>1037</v>
      </c>
      <c r="G25" s="109" t="s">
        <v>11</v>
      </c>
    </row>
    <row r="26" spans="1:7" x14ac:dyDescent="0.25">
      <c r="A26" s="105" t="s">
        <v>1058</v>
      </c>
      <c r="B26" s="827">
        <v>9</v>
      </c>
      <c r="C26" s="827">
        <v>10.5</v>
      </c>
      <c r="D26" s="817">
        <f t="shared" si="0"/>
        <v>0.16666666666666666</v>
      </c>
      <c r="E26" s="108" t="s">
        <v>9</v>
      </c>
      <c r="F26" s="70" t="s">
        <v>1037</v>
      </c>
      <c r="G26" s="109" t="s">
        <v>11</v>
      </c>
    </row>
    <row r="27" spans="1:7" x14ac:dyDescent="0.25">
      <c r="A27" s="105" t="s">
        <v>1059</v>
      </c>
      <c r="B27" s="827">
        <v>5</v>
      </c>
      <c r="C27" s="827">
        <v>6</v>
      </c>
      <c r="D27" s="817">
        <f t="shared" si="0"/>
        <v>0.2</v>
      </c>
      <c r="E27" s="108" t="s">
        <v>9</v>
      </c>
      <c r="F27" s="70" t="s">
        <v>1037</v>
      </c>
      <c r="G27" s="109" t="s">
        <v>11</v>
      </c>
    </row>
    <row r="28" spans="1:7" x14ac:dyDescent="0.25">
      <c r="A28" s="105" t="s">
        <v>1060</v>
      </c>
      <c r="B28" s="827">
        <v>5</v>
      </c>
      <c r="C28" s="827">
        <v>6</v>
      </c>
      <c r="D28" s="817">
        <f t="shared" si="0"/>
        <v>0.2</v>
      </c>
      <c r="E28" s="108" t="s">
        <v>9</v>
      </c>
      <c r="F28" s="70" t="s">
        <v>1037</v>
      </c>
      <c r="G28" s="109" t="s">
        <v>11</v>
      </c>
    </row>
    <row r="29" spans="1:7" x14ac:dyDescent="0.25">
      <c r="A29" s="105" t="s">
        <v>1061</v>
      </c>
      <c r="B29" s="827">
        <v>9</v>
      </c>
      <c r="C29" s="827">
        <v>9</v>
      </c>
      <c r="D29" s="817">
        <f t="shared" si="0"/>
        <v>0</v>
      </c>
      <c r="E29" s="108" t="s">
        <v>9</v>
      </c>
      <c r="F29" s="70" t="s">
        <v>1037</v>
      </c>
      <c r="G29" s="109" t="s">
        <v>11</v>
      </c>
    </row>
    <row r="30" spans="1:7" x14ac:dyDescent="0.25">
      <c r="A30" s="105" t="s">
        <v>1062</v>
      </c>
      <c r="B30" s="827">
        <v>5.5</v>
      </c>
      <c r="C30" s="827">
        <v>5.5</v>
      </c>
      <c r="D30" s="817">
        <f t="shared" si="0"/>
        <v>0</v>
      </c>
      <c r="E30" s="108" t="s">
        <v>9</v>
      </c>
      <c r="F30" s="70" t="s">
        <v>1037</v>
      </c>
      <c r="G30" s="109" t="s">
        <v>11</v>
      </c>
    </row>
    <row r="31" spans="1:7" x14ac:dyDescent="0.25">
      <c r="A31" s="105" t="s">
        <v>1063</v>
      </c>
      <c r="B31" s="827">
        <v>5.5</v>
      </c>
      <c r="C31" s="827">
        <v>5.5</v>
      </c>
      <c r="D31" s="817">
        <f t="shared" si="0"/>
        <v>0</v>
      </c>
      <c r="E31" s="108" t="s">
        <v>9</v>
      </c>
      <c r="F31" s="70" t="s">
        <v>1037</v>
      </c>
      <c r="G31" s="109" t="s">
        <v>11</v>
      </c>
    </row>
    <row r="32" spans="1:7" x14ac:dyDescent="0.25">
      <c r="A32" s="105" t="s">
        <v>1064</v>
      </c>
      <c r="B32" s="827">
        <v>12</v>
      </c>
      <c r="C32" s="827">
        <v>12</v>
      </c>
      <c r="D32" s="817">
        <f t="shared" si="0"/>
        <v>0</v>
      </c>
      <c r="E32" s="108" t="s">
        <v>9</v>
      </c>
      <c r="F32" s="70" t="s">
        <v>1037</v>
      </c>
      <c r="G32" s="109" t="s">
        <v>11</v>
      </c>
    </row>
    <row r="33" spans="1:7" x14ac:dyDescent="0.25">
      <c r="A33" s="105" t="s">
        <v>1065</v>
      </c>
      <c r="B33" s="827">
        <v>7</v>
      </c>
      <c r="C33" s="827">
        <v>7</v>
      </c>
      <c r="D33" s="817">
        <f t="shared" si="0"/>
        <v>0</v>
      </c>
      <c r="E33" s="108" t="s">
        <v>9</v>
      </c>
      <c r="F33" s="70" t="s">
        <v>1037</v>
      </c>
      <c r="G33" s="109" t="s">
        <v>11</v>
      </c>
    </row>
    <row r="34" spans="1:7" x14ac:dyDescent="0.25">
      <c r="A34" s="105" t="s">
        <v>1066</v>
      </c>
      <c r="B34" s="827">
        <v>7</v>
      </c>
      <c r="C34" s="827">
        <v>7</v>
      </c>
      <c r="D34" s="817">
        <f t="shared" si="0"/>
        <v>0</v>
      </c>
      <c r="E34" s="108" t="s">
        <v>9</v>
      </c>
      <c r="F34" s="70" t="s">
        <v>1037</v>
      </c>
      <c r="G34" s="109" t="s">
        <v>11</v>
      </c>
    </row>
    <row r="35" spans="1:7" x14ac:dyDescent="0.25">
      <c r="A35" s="105" t="s">
        <v>1067</v>
      </c>
      <c r="B35" s="827">
        <v>6.5</v>
      </c>
      <c r="C35" s="827">
        <v>10.5</v>
      </c>
      <c r="D35" s="817">
        <f t="shared" si="0"/>
        <v>0.61538461538461542</v>
      </c>
      <c r="E35" s="108" t="s">
        <v>9</v>
      </c>
      <c r="F35" s="70" t="s">
        <v>1037</v>
      </c>
      <c r="G35" s="109" t="s">
        <v>11</v>
      </c>
    </row>
    <row r="36" spans="1:7" x14ac:dyDescent="0.25">
      <c r="A36" s="105" t="s">
        <v>1068</v>
      </c>
      <c r="B36" s="827">
        <v>3.5</v>
      </c>
      <c r="C36" s="827">
        <v>6</v>
      </c>
      <c r="D36" s="817">
        <f t="shared" si="0"/>
        <v>0.7142857142857143</v>
      </c>
      <c r="E36" s="108" t="s">
        <v>9</v>
      </c>
      <c r="F36" s="70" t="s">
        <v>1037</v>
      </c>
      <c r="G36" s="109" t="s">
        <v>11</v>
      </c>
    </row>
    <row r="37" spans="1:7" x14ac:dyDescent="0.25">
      <c r="A37" s="105" t="s">
        <v>1069</v>
      </c>
      <c r="B37" s="827">
        <v>3.5</v>
      </c>
      <c r="C37" s="827">
        <v>6</v>
      </c>
      <c r="D37" s="817">
        <f t="shared" si="0"/>
        <v>0.7142857142857143</v>
      </c>
      <c r="E37" s="108" t="s">
        <v>9</v>
      </c>
      <c r="F37" s="70" t="s">
        <v>1037</v>
      </c>
      <c r="G37" s="109" t="s">
        <v>11</v>
      </c>
    </row>
    <row r="38" spans="1:7" x14ac:dyDescent="0.25">
      <c r="A38" s="105" t="s">
        <v>1070</v>
      </c>
      <c r="B38" s="827">
        <v>40</v>
      </c>
      <c r="C38" s="827">
        <v>45</v>
      </c>
      <c r="D38" s="817">
        <f t="shared" si="0"/>
        <v>0.125</v>
      </c>
      <c r="E38" s="108" t="s">
        <v>9</v>
      </c>
      <c r="F38" s="70" t="s">
        <v>1037</v>
      </c>
      <c r="G38" s="109" t="s">
        <v>11</v>
      </c>
    </row>
    <row r="39" spans="1:7" x14ac:dyDescent="0.25">
      <c r="A39" s="105" t="s">
        <v>1071</v>
      </c>
      <c r="B39" s="827">
        <v>25</v>
      </c>
      <c r="C39" s="827">
        <v>28</v>
      </c>
      <c r="D39" s="817">
        <f t="shared" si="0"/>
        <v>0.12</v>
      </c>
      <c r="E39" s="108" t="s">
        <v>9</v>
      </c>
      <c r="F39" s="70" t="s">
        <v>1037</v>
      </c>
      <c r="G39" s="109" t="s">
        <v>11</v>
      </c>
    </row>
    <row r="40" spans="1:7" ht="28.5" x14ac:dyDescent="0.25">
      <c r="A40" s="105" t="s">
        <v>1072</v>
      </c>
      <c r="B40" s="827">
        <v>25</v>
      </c>
      <c r="C40" s="827">
        <v>28</v>
      </c>
      <c r="D40" s="817">
        <f t="shared" si="0"/>
        <v>0.12</v>
      </c>
      <c r="E40" s="108" t="s">
        <v>9</v>
      </c>
      <c r="F40" s="70" t="s">
        <v>1037</v>
      </c>
      <c r="G40" s="109" t="s">
        <v>11</v>
      </c>
    </row>
    <row r="41" spans="1:7" x14ac:dyDescent="0.25">
      <c r="A41" s="105" t="s">
        <v>1073</v>
      </c>
      <c r="B41" s="827">
        <v>22</v>
      </c>
      <c r="C41" s="827">
        <v>25</v>
      </c>
      <c r="D41" s="817">
        <f t="shared" si="0"/>
        <v>0.13636363636363635</v>
      </c>
      <c r="E41" s="108" t="s">
        <v>9</v>
      </c>
      <c r="F41" s="70" t="s">
        <v>1037</v>
      </c>
      <c r="G41" s="109" t="s">
        <v>11</v>
      </c>
    </row>
    <row r="42" spans="1:7" x14ac:dyDescent="0.25">
      <c r="A42" s="105" t="s">
        <v>1074</v>
      </c>
      <c r="B42" s="827">
        <v>14</v>
      </c>
      <c r="C42" s="827">
        <v>15.5</v>
      </c>
      <c r="D42" s="817">
        <f t="shared" si="0"/>
        <v>0.10714285714285714</v>
      </c>
      <c r="E42" s="108" t="s">
        <v>9</v>
      </c>
      <c r="F42" s="70" t="s">
        <v>1037</v>
      </c>
      <c r="G42" s="109" t="s">
        <v>11</v>
      </c>
    </row>
    <row r="43" spans="1:7" x14ac:dyDescent="0.25">
      <c r="A43" s="105" t="s">
        <v>1075</v>
      </c>
      <c r="B43" s="827">
        <v>14</v>
      </c>
      <c r="C43" s="827">
        <v>15.5</v>
      </c>
      <c r="D43" s="817">
        <f t="shared" si="0"/>
        <v>0.10714285714285714</v>
      </c>
      <c r="E43" s="108" t="s">
        <v>9</v>
      </c>
      <c r="F43" s="70" t="s">
        <v>1037</v>
      </c>
      <c r="G43" s="109" t="s">
        <v>11</v>
      </c>
    </row>
    <row r="44" spans="1:7" x14ac:dyDescent="0.25">
      <c r="A44" s="105" t="s">
        <v>1076</v>
      </c>
      <c r="B44" s="826">
        <v>15</v>
      </c>
      <c r="C44" s="827">
        <v>25</v>
      </c>
      <c r="D44" s="817">
        <f t="shared" si="0"/>
        <v>0.66666666666666663</v>
      </c>
      <c r="E44" s="108" t="s">
        <v>9</v>
      </c>
      <c r="F44" s="70" t="s">
        <v>1037</v>
      </c>
      <c r="G44" s="109" t="s">
        <v>11</v>
      </c>
    </row>
    <row r="45" spans="1:7" x14ac:dyDescent="0.25">
      <c r="A45" s="105" t="s">
        <v>1077</v>
      </c>
      <c r="B45" s="826" t="s">
        <v>652</v>
      </c>
      <c r="C45" s="827" t="s">
        <v>652</v>
      </c>
      <c r="D45" s="817"/>
      <c r="E45" s="108" t="s">
        <v>9</v>
      </c>
      <c r="F45" s="829" t="s">
        <v>219</v>
      </c>
      <c r="G45" s="109" t="s">
        <v>11</v>
      </c>
    </row>
    <row r="46" spans="1:7" x14ac:dyDescent="0.25">
      <c r="A46" s="105" t="s">
        <v>1078</v>
      </c>
      <c r="B46" s="826">
        <v>4</v>
      </c>
      <c r="C46" s="827">
        <v>4</v>
      </c>
      <c r="D46" s="817">
        <f t="shared" si="0"/>
        <v>0</v>
      </c>
      <c r="E46" s="108" t="s">
        <v>9</v>
      </c>
      <c r="F46" s="70" t="s">
        <v>1037</v>
      </c>
      <c r="G46" s="109" t="s">
        <v>11</v>
      </c>
    </row>
    <row r="47" spans="1:7" x14ac:dyDescent="0.25">
      <c r="A47" s="105" t="s">
        <v>1079</v>
      </c>
      <c r="B47" s="826">
        <v>90</v>
      </c>
      <c r="C47" s="827">
        <v>100</v>
      </c>
      <c r="D47" s="817">
        <f t="shared" si="0"/>
        <v>0.1111111111111111</v>
      </c>
      <c r="E47" s="108" t="s">
        <v>1080</v>
      </c>
      <c r="F47" s="70" t="s">
        <v>1081</v>
      </c>
      <c r="G47" s="109" t="s">
        <v>11</v>
      </c>
    </row>
    <row r="48" spans="1:7" x14ac:dyDescent="0.25">
      <c r="A48" s="105" t="s">
        <v>1082</v>
      </c>
      <c r="B48" s="826">
        <v>90</v>
      </c>
      <c r="C48" s="827">
        <v>100</v>
      </c>
      <c r="D48" s="817">
        <f t="shared" si="0"/>
        <v>0.1111111111111111</v>
      </c>
      <c r="E48" s="108" t="s">
        <v>1080</v>
      </c>
      <c r="F48" s="70" t="s">
        <v>1081</v>
      </c>
      <c r="G48" s="109" t="s">
        <v>11</v>
      </c>
    </row>
    <row r="49" spans="1:7" x14ac:dyDescent="0.25">
      <c r="A49" s="105" t="s">
        <v>1083</v>
      </c>
      <c r="B49" s="826">
        <v>90</v>
      </c>
      <c r="C49" s="827">
        <v>100</v>
      </c>
      <c r="D49" s="817">
        <f t="shared" si="0"/>
        <v>0.1111111111111111</v>
      </c>
      <c r="E49" s="108" t="s">
        <v>1080</v>
      </c>
      <c r="F49" s="70" t="s">
        <v>1081</v>
      </c>
      <c r="G49" s="109" t="s">
        <v>11</v>
      </c>
    </row>
    <row r="50" spans="1:7" x14ac:dyDescent="0.25">
      <c r="A50" s="105" t="s">
        <v>1084</v>
      </c>
      <c r="B50" s="826">
        <v>35</v>
      </c>
      <c r="C50" s="827">
        <v>35</v>
      </c>
      <c r="D50" s="817">
        <f t="shared" si="0"/>
        <v>0</v>
      </c>
      <c r="E50" s="108" t="s">
        <v>9</v>
      </c>
      <c r="F50" s="70" t="s">
        <v>1081</v>
      </c>
      <c r="G50" s="109" t="s">
        <v>11</v>
      </c>
    </row>
    <row r="51" spans="1:7" ht="15.75" thickBot="1" x14ac:dyDescent="0.3">
      <c r="A51" s="105" t="s">
        <v>1085</v>
      </c>
      <c r="B51" s="826">
        <v>5</v>
      </c>
      <c r="C51" s="827">
        <v>6</v>
      </c>
      <c r="D51" s="817">
        <f t="shared" si="0"/>
        <v>0.2</v>
      </c>
      <c r="E51" s="108" t="s">
        <v>9</v>
      </c>
      <c r="F51" s="70" t="s">
        <v>1081</v>
      </c>
      <c r="G51" s="109" t="s">
        <v>11</v>
      </c>
    </row>
    <row r="52" spans="1:7" ht="15.75" thickBot="1" x14ac:dyDescent="0.3">
      <c r="A52" s="905"/>
      <c r="B52" s="887"/>
      <c r="C52" s="888"/>
      <c r="D52" s="909"/>
      <c r="E52" s="889"/>
      <c r="F52" s="890"/>
      <c r="G52" s="906"/>
    </row>
    <row r="53" spans="1:7" ht="45" x14ac:dyDescent="0.25">
      <c r="A53" s="901" t="s">
        <v>1086</v>
      </c>
      <c r="B53" s="823" t="s">
        <v>71</v>
      </c>
      <c r="C53" s="824" t="s">
        <v>1034</v>
      </c>
      <c r="D53" s="902" t="s">
        <v>1035</v>
      </c>
      <c r="E53" s="903" t="s">
        <v>73</v>
      </c>
      <c r="F53" s="903" t="s">
        <v>6</v>
      </c>
      <c r="G53" s="904" t="s">
        <v>7</v>
      </c>
    </row>
    <row r="54" spans="1:7" x14ac:dyDescent="0.25">
      <c r="A54" s="105" t="s">
        <v>1087</v>
      </c>
      <c r="B54" s="826">
        <v>3</v>
      </c>
      <c r="C54" s="827">
        <v>4</v>
      </c>
      <c r="D54" s="817">
        <f t="shared" ref="D54:D59" si="1">((C54-B54)/B54)</f>
        <v>0.33333333333333331</v>
      </c>
      <c r="E54" s="108" t="s">
        <v>9</v>
      </c>
      <c r="F54" s="70" t="s">
        <v>1037</v>
      </c>
      <c r="G54" s="109" t="s">
        <v>11</v>
      </c>
    </row>
    <row r="55" spans="1:7" x14ac:dyDescent="0.25">
      <c r="A55" s="105" t="s">
        <v>1088</v>
      </c>
      <c r="B55" s="826">
        <v>7</v>
      </c>
      <c r="C55" s="827">
        <v>8</v>
      </c>
      <c r="D55" s="817">
        <f t="shared" si="1"/>
        <v>0.14285714285714285</v>
      </c>
      <c r="E55" s="108" t="s">
        <v>9</v>
      </c>
      <c r="F55" s="70" t="s">
        <v>1037</v>
      </c>
      <c r="G55" s="109" t="s">
        <v>11</v>
      </c>
    </row>
    <row r="56" spans="1:7" ht="28.5" x14ac:dyDescent="0.25">
      <c r="A56" s="816" t="s">
        <v>1089</v>
      </c>
      <c r="B56" s="830" t="s">
        <v>1090</v>
      </c>
      <c r="C56" s="831" t="s">
        <v>1090</v>
      </c>
      <c r="D56" s="817"/>
      <c r="E56" s="817" t="s">
        <v>9</v>
      </c>
      <c r="F56" s="70" t="s">
        <v>1037</v>
      </c>
      <c r="G56" s="109" t="s">
        <v>11</v>
      </c>
    </row>
    <row r="57" spans="1:7" x14ac:dyDescent="0.25">
      <c r="A57" s="105" t="s">
        <v>1091</v>
      </c>
      <c r="B57" s="826">
        <v>300</v>
      </c>
      <c r="C57" s="827">
        <v>300</v>
      </c>
      <c r="D57" s="817"/>
      <c r="E57" s="108" t="s">
        <v>9</v>
      </c>
      <c r="F57" s="70" t="s">
        <v>1081</v>
      </c>
      <c r="G57" s="109" t="s">
        <v>11</v>
      </c>
    </row>
    <row r="58" spans="1:7" x14ac:dyDescent="0.25">
      <c r="A58" s="105" t="s">
        <v>1092</v>
      </c>
      <c r="B58" s="826">
        <v>160</v>
      </c>
      <c r="C58" s="827">
        <v>180</v>
      </c>
      <c r="D58" s="817">
        <f t="shared" si="1"/>
        <v>0.125</v>
      </c>
      <c r="E58" s="108" t="s">
        <v>1080</v>
      </c>
      <c r="F58" s="70" t="s">
        <v>1081</v>
      </c>
      <c r="G58" s="109" t="s">
        <v>11</v>
      </c>
    </row>
    <row r="59" spans="1:7" ht="15.75" thickBot="1" x14ac:dyDescent="0.3">
      <c r="A59" s="138" t="s">
        <v>1093</v>
      </c>
      <c r="B59" s="832">
        <v>4.5</v>
      </c>
      <c r="C59" s="833">
        <v>5</v>
      </c>
      <c r="D59" s="837">
        <f t="shared" si="1"/>
        <v>0.1111111111111111</v>
      </c>
      <c r="E59" s="116" t="s">
        <v>1080</v>
      </c>
      <c r="F59" s="117" t="s">
        <v>1081</v>
      </c>
      <c r="G59" s="139" t="s">
        <v>11</v>
      </c>
    </row>
    <row r="60" spans="1:7" ht="15.75" thickBot="1" x14ac:dyDescent="0.3">
      <c r="A60" s="102"/>
      <c r="D60" s="910"/>
      <c r="E60" s="102"/>
      <c r="F60" s="102"/>
      <c r="G60" s="102"/>
    </row>
    <row r="61" spans="1:7" ht="45" x14ac:dyDescent="0.25">
      <c r="A61" s="822" t="s">
        <v>1094</v>
      </c>
      <c r="B61" s="823" t="s">
        <v>71</v>
      </c>
      <c r="C61" s="824" t="s">
        <v>1034</v>
      </c>
      <c r="D61" s="825" t="s">
        <v>1035</v>
      </c>
      <c r="E61" s="710" t="s">
        <v>73</v>
      </c>
      <c r="F61" s="710" t="s">
        <v>6</v>
      </c>
      <c r="G61" s="757" t="s">
        <v>7</v>
      </c>
    </row>
    <row r="62" spans="1:7" x14ac:dyDescent="0.25">
      <c r="A62" s="105" t="s">
        <v>1095</v>
      </c>
      <c r="B62" s="826" t="s">
        <v>147</v>
      </c>
      <c r="C62" s="827" t="s">
        <v>147</v>
      </c>
      <c r="D62" s="817"/>
      <c r="E62" s="108" t="s">
        <v>1096</v>
      </c>
      <c r="F62" s="70" t="s">
        <v>1081</v>
      </c>
      <c r="G62" s="109" t="s">
        <v>11</v>
      </c>
    </row>
    <row r="63" spans="1:7" x14ac:dyDescent="0.25">
      <c r="A63" s="105" t="s">
        <v>1097</v>
      </c>
      <c r="B63" s="826">
        <v>24.35</v>
      </c>
      <c r="C63" s="827">
        <v>30.43</v>
      </c>
      <c r="D63" s="817">
        <f t="shared" ref="D63:D73" si="2">((C63-B63)/B63)</f>
        <v>0.24969199178644755</v>
      </c>
      <c r="E63" s="108" t="s">
        <v>45</v>
      </c>
      <c r="F63" s="70" t="s">
        <v>31</v>
      </c>
      <c r="G63" s="109" t="s">
        <v>11</v>
      </c>
    </row>
    <row r="64" spans="1:7" x14ac:dyDescent="0.25">
      <c r="A64" s="816" t="s">
        <v>1098</v>
      </c>
      <c r="B64" s="830">
        <v>35.299999999999997</v>
      </c>
      <c r="C64" s="831">
        <v>50</v>
      </c>
      <c r="D64" s="817">
        <f t="shared" si="2"/>
        <v>0.41643059490084999</v>
      </c>
      <c r="E64" s="817" t="s">
        <v>45</v>
      </c>
      <c r="F64" s="70" t="s">
        <v>31</v>
      </c>
      <c r="G64" s="109" t="s">
        <v>11</v>
      </c>
    </row>
    <row r="65" spans="1:7" x14ac:dyDescent="0.25">
      <c r="A65" s="105" t="s">
        <v>1099</v>
      </c>
      <c r="B65" s="826">
        <v>50</v>
      </c>
      <c r="C65" s="827">
        <v>45</v>
      </c>
      <c r="D65" s="817">
        <f t="shared" si="2"/>
        <v>-0.1</v>
      </c>
      <c r="E65" s="108" t="s">
        <v>45</v>
      </c>
      <c r="F65" s="70" t="s">
        <v>31</v>
      </c>
      <c r="G65" s="109" t="s">
        <v>11</v>
      </c>
    </row>
    <row r="66" spans="1:7" x14ac:dyDescent="0.25">
      <c r="A66" s="105" t="s">
        <v>1100</v>
      </c>
      <c r="B66" s="913">
        <v>160</v>
      </c>
      <c r="C66" s="827">
        <v>160</v>
      </c>
      <c r="D66" s="817">
        <f t="shared" si="2"/>
        <v>0</v>
      </c>
      <c r="E66" s="108" t="s">
        <v>28</v>
      </c>
      <c r="F66" s="70" t="s">
        <v>31</v>
      </c>
      <c r="G66" s="109" t="s">
        <v>11</v>
      </c>
    </row>
    <row r="67" spans="1:7" x14ac:dyDescent="0.25">
      <c r="A67" s="105" t="s">
        <v>1101</v>
      </c>
      <c r="B67" s="913">
        <v>95</v>
      </c>
      <c r="C67" s="827">
        <v>80</v>
      </c>
      <c r="D67" s="817">
        <f t="shared" si="2"/>
        <v>-0.15789473684210525</v>
      </c>
      <c r="E67" s="108" t="s">
        <v>45</v>
      </c>
      <c r="F67" s="70" t="s">
        <v>31</v>
      </c>
      <c r="G67" s="109" t="s">
        <v>11</v>
      </c>
    </row>
    <row r="68" spans="1:7" x14ac:dyDescent="0.25">
      <c r="A68" s="105" t="s">
        <v>1102</v>
      </c>
      <c r="B68" s="913">
        <v>20</v>
      </c>
      <c r="C68" s="827">
        <v>16</v>
      </c>
      <c r="D68" s="817">
        <f t="shared" si="2"/>
        <v>-0.2</v>
      </c>
      <c r="E68" s="108" t="s">
        <v>45</v>
      </c>
      <c r="F68" s="70" t="s">
        <v>31</v>
      </c>
      <c r="G68" s="109" t="s">
        <v>11</v>
      </c>
    </row>
    <row r="69" spans="1:7" x14ac:dyDescent="0.25">
      <c r="A69" s="105" t="s">
        <v>1103</v>
      </c>
      <c r="B69" s="913">
        <v>30</v>
      </c>
      <c r="C69" s="827">
        <v>32</v>
      </c>
      <c r="D69" s="817">
        <f t="shared" si="2"/>
        <v>6.6666666666666666E-2</v>
      </c>
      <c r="E69" s="108" t="s">
        <v>45</v>
      </c>
      <c r="F69" s="70" t="s">
        <v>31</v>
      </c>
      <c r="G69" s="109" t="s">
        <v>11</v>
      </c>
    </row>
    <row r="70" spans="1:7" x14ac:dyDescent="0.25">
      <c r="A70" s="105" t="s">
        <v>1104</v>
      </c>
      <c r="B70" s="913">
        <v>15</v>
      </c>
      <c r="C70" s="827">
        <v>16</v>
      </c>
      <c r="D70" s="817">
        <f t="shared" si="2"/>
        <v>6.6666666666666666E-2</v>
      </c>
      <c r="E70" s="108" t="s">
        <v>45</v>
      </c>
      <c r="F70" s="70" t="s">
        <v>31</v>
      </c>
      <c r="G70" s="109" t="s">
        <v>11</v>
      </c>
    </row>
    <row r="71" spans="1:7" x14ac:dyDescent="0.25">
      <c r="A71" s="105" t="s">
        <v>1105</v>
      </c>
      <c r="B71" s="826">
        <v>22</v>
      </c>
      <c r="C71" s="827">
        <v>25</v>
      </c>
      <c r="D71" s="817">
        <f t="shared" si="2"/>
        <v>0.13636363636363635</v>
      </c>
      <c r="E71" s="108" t="s">
        <v>28</v>
      </c>
      <c r="F71" s="70" t="s">
        <v>31</v>
      </c>
      <c r="G71" s="109" t="s">
        <v>11</v>
      </c>
    </row>
    <row r="72" spans="1:7" x14ac:dyDescent="0.25">
      <c r="A72" s="105" t="s">
        <v>1106</v>
      </c>
      <c r="B72" s="826">
        <v>60</v>
      </c>
      <c r="C72" s="827">
        <v>75</v>
      </c>
      <c r="D72" s="817">
        <f t="shared" si="2"/>
        <v>0.25</v>
      </c>
      <c r="E72" s="108" t="s">
        <v>45</v>
      </c>
      <c r="F72" s="70" t="s">
        <v>1107</v>
      </c>
      <c r="G72" s="109" t="s">
        <v>11</v>
      </c>
    </row>
    <row r="73" spans="1:7" ht="15.75" thickBot="1" x14ac:dyDescent="0.3">
      <c r="A73" s="138" t="s">
        <v>1108</v>
      </c>
      <c r="B73" s="832">
        <v>35</v>
      </c>
      <c r="C73" s="833">
        <v>45</v>
      </c>
      <c r="D73" s="837">
        <f t="shared" si="2"/>
        <v>0.2857142857142857</v>
      </c>
      <c r="E73" s="116" t="s">
        <v>45</v>
      </c>
      <c r="F73" s="117" t="s">
        <v>1107</v>
      </c>
      <c r="G73" s="118" t="s">
        <v>11</v>
      </c>
    </row>
    <row r="74" spans="1:7" ht="15.75" thickBot="1" x14ac:dyDescent="0.3">
      <c r="A74" s="834"/>
      <c r="B74" s="835"/>
      <c r="C74" s="836"/>
      <c r="D74" s="881"/>
      <c r="E74" s="171"/>
      <c r="F74" s="164"/>
      <c r="G74" s="100"/>
    </row>
    <row r="75" spans="1:7" ht="45" x14ac:dyDescent="0.25">
      <c r="A75" s="822" t="s">
        <v>1109</v>
      </c>
      <c r="B75" s="823" t="s">
        <v>71</v>
      </c>
      <c r="C75" s="824" t="s">
        <v>1034</v>
      </c>
      <c r="D75" s="825" t="s">
        <v>1035</v>
      </c>
      <c r="E75" s="710" t="s">
        <v>73</v>
      </c>
      <c r="F75" s="710" t="s">
        <v>6</v>
      </c>
      <c r="G75" s="757" t="s">
        <v>7</v>
      </c>
    </row>
    <row r="76" spans="1:7" ht="28.5" x14ac:dyDescent="0.25">
      <c r="A76" s="105" t="s">
        <v>1110</v>
      </c>
      <c r="B76" s="826">
        <v>840</v>
      </c>
      <c r="C76" s="827">
        <v>1125</v>
      </c>
      <c r="D76" s="817">
        <f t="shared" ref="D76:D77" si="3">((C76-B76)/B76)</f>
        <v>0.3392857142857143</v>
      </c>
      <c r="E76" s="108" t="s">
        <v>45</v>
      </c>
      <c r="F76" s="70" t="s">
        <v>1111</v>
      </c>
      <c r="G76" s="110" t="s">
        <v>11</v>
      </c>
    </row>
    <row r="77" spans="1:7" ht="28.5" x14ac:dyDescent="0.25">
      <c r="A77" s="105" t="s">
        <v>1112</v>
      </c>
      <c r="B77" s="826">
        <v>550</v>
      </c>
      <c r="C77" s="827">
        <v>670</v>
      </c>
      <c r="D77" s="817">
        <f t="shared" si="3"/>
        <v>0.21818181818181817</v>
      </c>
      <c r="E77" s="108" t="s">
        <v>45</v>
      </c>
      <c r="F77" s="70" t="s">
        <v>1111</v>
      </c>
      <c r="G77" s="110" t="s">
        <v>11</v>
      </c>
    </row>
    <row r="78" spans="1:7" ht="15.75" thickBot="1" x14ac:dyDescent="0.3">
      <c r="A78" s="138" t="s">
        <v>1113</v>
      </c>
      <c r="B78" s="832" t="s">
        <v>147</v>
      </c>
      <c r="C78" s="833" t="s">
        <v>147</v>
      </c>
      <c r="D78" s="837"/>
      <c r="E78" s="116" t="s">
        <v>45</v>
      </c>
      <c r="F78" s="117" t="s">
        <v>1081</v>
      </c>
      <c r="G78" s="118" t="s">
        <v>11</v>
      </c>
    </row>
    <row r="79" spans="1:7" ht="15.75" thickBot="1" x14ac:dyDescent="0.3">
      <c r="A79" s="834"/>
      <c r="B79" s="835"/>
      <c r="C79" s="836"/>
      <c r="D79" s="881"/>
      <c r="E79" s="171"/>
      <c r="F79" s="164"/>
      <c r="G79" s="100"/>
    </row>
    <row r="80" spans="1:7" ht="45" x14ac:dyDescent="0.25">
      <c r="A80" s="822" t="s">
        <v>1114</v>
      </c>
      <c r="B80" s="823" t="s">
        <v>71</v>
      </c>
      <c r="C80" s="824" t="s">
        <v>1034</v>
      </c>
      <c r="D80" s="907" t="s">
        <v>1035</v>
      </c>
      <c r="E80" s="710" t="s">
        <v>73</v>
      </c>
      <c r="F80" s="710" t="s">
        <v>6</v>
      </c>
      <c r="G80" s="757" t="s">
        <v>7</v>
      </c>
    </row>
    <row r="81" spans="1:7" ht="15.75" thickBot="1" x14ac:dyDescent="0.3">
      <c r="A81" s="138" t="s">
        <v>1115</v>
      </c>
      <c r="B81" s="826">
        <v>60</v>
      </c>
      <c r="C81" s="827">
        <v>60</v>
      </c>
      <c r="D81" s="817">
        <f t="shared" ref="D81" si="4">((C81-B81)/B81)</f>
        <v>0</v>
      </c>
      <c r="E81" s="108" t="s">
        <v>28</v>
      </c>
      <c r="F81" s="117" t="s">
        <v>986</v>
      </c>
      <c r="G81" s="110" t="s">
        <v>11</v>
      </c>
    </row>
    <row r="82" spans="1:7" ht="15.75" thickBot="1" x14ac:dyDescent="0.3">
      <c r="A82" s="138" t="s">
        <v>1116</v>
      </c>
      <c r="B82" s="832">
        <v>300</v>
      </c>
      <c r="C82" s="833">
        <v>350</v>
      </c>
      <c r="D82" s="837">
        <f t="shared" ref="D82" si="5">((C82-B82)/B82)</f>
        <v>0.16666666666666666</v>
      </c>
      <c r="E82" s="116" t="s">
        <v>45</v>
      </c>
      <c r="F82" s="117" t="s">
        <v>986</v>
      </c>
      <c r="G82" s="139" t="s">
        <v>11</v>
      </c>
    </row>
    <row r="83" spans="1:7" ht="15.75" thickBot="1" x14ac:dyDescent="0.3">
      <c r="A83" s="834"/>
      <c r="B83" s="835"/>
      <c r="C83" s="836"/>
      <c r="D83" s="881"/>
      <c r="E83" s="171"/>
      <c r="F83" s="164"/>
      <c r="G83" s="100"/>
    </row>
    <row r="84" spans="1:7" ht="15.75" thickBot="1" x14ac:dyDescent="0.3">
      <c r="A84" s="842"/>
      <c r="B84" s="843"/>
      <c r="C84" s="844"/>
      <c r="D84" s="845"/>
      <c r="E84" s="846"/>
      <c r="F84" s="847"/>
      <c r="G84" s="848"/>
    </row>
    <row r="85" spans="1:7" ht="45" x14ac:dyDescent="0.25">
      <c r="A85" s="822" t="s">
        <v>1117</v>
      </c>
      <c r="B85" s="823" t="s">
        <v>71</v>
      </c>
      <c r="C85" s="824" t="s">
        <v>1034</v>
      </c>
      <c r="D85" s="825" t="s">
        <v>1035</v>
      </c>
      <c r="E85" s="710" t="s">
        <v>73</v>
      </c>
      <c r="F85" s="710" t="s">
        <v>6</v>
      </c>
      <c r="G85" s="757" t="s">
        <v>7</v>
      </c>
    </row>
    <row r="86" spans="1:7" x14ac:dyDescent="0.25">
      <c r="A86" s="849" t="s">
        <v>1118</v>
      </c>
      <c r="B86" s="850">
        <v>15</v>
      </c>
      <c r="C86" s="851">
        <v>22</v>
      </c>
      <c r="D86" s="817">
        <f t="shared" ref="D86:D106" si="6">((C86-B86)/B86)</f>
        <v>0.46666666666666667</v>
      </c>
      <c r="E86" s="852" t="s">
        <v>45</v>
      </c>
      <c r="F86" s="853" t="s">
        <v>1119</v>
      </c>
      <c r="G86" s="854" t="s">
        <v>11</v>
      </c>
    </row>
    <row r="87" spans="1:7" x14ac:dyDescent="0.25">
      <c r="A87" s="849" t="s">
        <v>1120</v>
      </c>
      <c r="B87" s="850">
        <v>25</v>
      </c>
      <c r="C87" s="851">
        <v>35</v>
      </c>
      <c r="D87" s="817">
        <f t="shared" si="6"/>
        <v>0.4</v>
      </c>
      <c r="E87" s="852" t="s">
        <v>45</v>
      </c>
      <c r="F87" s="853" t="s">
        <v>1119</v>
      </c>
      <c r="G87" s="854" t="s">
        <v>11</v>
      </c>
    </row>
    <row r="88" spans="1:7" ht="28.5" x14ac:dyDescent="0.25">
      <c r="A88" s="841" t="s">
        <v>1121</v>
      </c>
      <c r="B88" s="855">
        <v>37</v>
      </c>
      <c r="C88" s="856">
        <v>45</v>
      </c>
      <c r="D88" s="817">
        <f t="shared" si="6"/>
        <v>0.21621621621621623</v>
      </c>
      <c r="E88" s="817" t="s">
        <v>45</v>
      </c>
      <c r="F88" s="840" t="s">
        <v>31</v>
      </c>
      <c r="G88" s="854" t="s">
        <v>11</v>
      </c>
    </row>
    <row r="89" spans="1:7" ht="28.5" x14ac:dyDescent="0.25">
      <c r="A89" s="841" t="s">
        <v>1122</v>
      </c>
      <c r="B89" s="855">
        <v>22</v>
      </c>
      <c r="C89" s="856">
        <v>28</v>
      </c>
      <c r="D89" s="817">
        <f t="shared" si="6"/>
        <v>0.27272727272727271</v>
      </c>
      <c r="E89" s="817" t="s">
        <v>45</v>
      </c>
      <c r="F89" s="840" t="s">
        <v>31</v>
      </c>
      <c r="G89" s="854" t="s">
        <v>11</v>
      </c>
    </row>
    <row r="90" spans="1:7" x14ac:dyDescent="0.25">
      <c r="A90" s="120" t="s">
        <v>1123</v>
      </c>
      <c r="B90" s="850">
        <v>30</v>
      </c>
      <c r="C90" s="851">
        <v>30</v>
      </c>
      <c r="D90" s="817">
        <f t="shared" si="6"/>
        <v>0</v>
      </c>
      <c r="E90" s="108" t="s">
        <v>45</v>
      </c>
      <c r="F90" s="81" t="s">
        <v>31</v>
      </c>
      <c r="G90" s="854" t="s">
        <v>11</v>
      </c>
    </row>
    <row r="91" spans="1:7" x14ac:dyDescent="0.25">
      <c r="A91" s="120" t="s">
        <v>1124</v>
      </c>
      <c r="B91" s="850">
        <v>18</v>
      </c>
      <c r="C91" s="851">
        <v>18</v>
      </c>
      <c r="D91" s="817">
        <f t="shared" si="6"/>
        <v>0</v>
      </c>
      <c r="E91" s="108" t="s">
        <v>45</v>
      </c>
      <c r="F91" s="81" t="s">
        <v>31</v>
      </c>
      <c r="G91" s="854" t="s">
        <v>11</v>
      </c>
    </row>
    <row r="92" spans="1:7" x14ac:dyDescent="0.25">
      <c r="A92" s="120" t="s">
        <v>1125</v>
      </c>
      <c r="B92" s="850">
        <v>22</v>
      </c>
      <c r="C92" s="851">
        <v>22</v>
      </c>
      <c r="D92" s="817">
        <f t="shared" si="6"/>
        <v>0</v>
      </c>
      <c r="E92" s="108" t="s">
        <v>45</v>
      </c>
      <c r="F92" s="81" t="s">
        <v>31</v>
      </c>
      <c r="G92" s="854" t="s">
        <v>11</v>
      </c>
    </row>
    <row r="93" spans="1:7" x14ac:dyDescent="0.25">
      <c r="A93" s="120" t="s">
        <v>1126</v>
      </c>
      <c r="B93" s="850">
        <v>11</v>
      </c>
      <c r="C93" s="851">
        <v>11</v>
      </c>
      <c r="D93" s="817">
        <f t="shared" si="6"/>
        <v>0</v>
      </c>
      <c r="E93" s="108" t="s">
        <v>45</v>
      </c>
      <c r="F93" s="81" t="s">
        <v>31</v>
      </c>
      <c r="G93" s="854" t="s">
        <v>11</v>
      </c>
    </row>
    <row r="94" spans="1:7" ht="28.5" x14ac:dyDescent="0.25">
      <c r="A94" s="841" t="s">
        <v>1127</v>
      </c>
      <c r="B94" s="855">
        <v>22</v>
      </c>
      <c r="C94" s="856">
        <v>25</v>
      </c>
      <c r="D94" s="817">
        <f t="shared" si="6"/>
        <v>0.13636363636363635</v>
      </c>
      <c r="E94" s="817" t="s">
        <v>45</v>
      </c>
      <c r="F94" s="840" t="s">
        <v>31</v>
      </c>
      <c r="G94" s="854" t="s">
        <v>11</v>
      </c>
    </row>
    <row r="95" spans="1:7" ht="28.5" x14ac:dyDescent="0.25">
      <c r="A95" s="841" t="s">
        <v>1128</v>
      </c>
      <c r="B95" s="855">
        <v>840</v>
      </c>
      <c r="C95" s="856">
        <v>1125</v>
      </c>
      <c r="D95" s="817">
        <f t="shared" si="6"/>
        <v>0.3392857142857143</v>
      </c>
      <c r="E95" s="817" t="s">
        <v>45</v>
      </c>
      <c r="F95" s="840" t="s">
        <v>1111</v>
      </c>
      <c r="G95" s="854" t="s">
        <v>11</v>
      </c>
    </row>
    <row r="96" spans="1:7" ht="28.5" x14ac:dyDescent="0.25">
      <c r="A96" s="841" t="s">
        <v>1129</v>
      </c>
      <c r="B96" s="855">
        <v>550</v>
      </c>
      <c r="C96" s="856">
        <v>675</v>
      </c>
      <c r="D96" s="817">
        <f t="shared" si="6"/>
        <v>0.22727272727272727</v>
      </c>
      <c r="E96" s="817" t="s">
        <v>45</v>
      </c>
      <c r="F96" s="840" t="s">
        <v>1111</v>
      </c>
      <c r="G96" s="854" t="s">
        <v>11</v>
      </c>
    </row>
    <row r="97" spans="1:7" ht="28.5" x14ac:dyDescent="0.25">
      <c r="A97" s="818" t="s">
        <v>1130</v>
      </c>
      <c r="B97" s="855">
        <v>60</v>
      </c>
      <c r="C97" s="856">
        <v>75</v>
      </c>
      <c r="D97" s="817">
        <f t="shared" si="6"/>
        <v>0.25</v>
      </c>
      <c r="E97" s="817" t="s">
        <v>45</v>
      </c>
      <c r="F97" s="840" t="s">
        <v>1107</v>
      </c>
      <c r="G97" s="854" t="s">
        <v>11</v>
      </c>
    </row>
    <row r="98" spans="1:7" ht="28.5" x14ac:dyDescent="0.25">
      <c r="A98" s="818" t="s">
        <v>1131</v>
      </c>
      <c r="B98" s="855">
        <v>35</v>
      </c>
      <c r="C98" s="856">
        <v>45</v>
      </c>
      <c r="D98" s="817">
        <f t="shared" si="6"/>
        <v>0.2857142857142857</v>
      </c>
      <c r="E98" s="817" t="s">
        <v>45</v>
      </c>
      <c r="F98" s="840" t="s">
        <v>1107</v>
      </c>
      <c r="G98" s="854" t="s">
        <v>11</v>
      </c>
    </row>
    <row r="99" spans="1:7" ht="28.5" x14ac:dyDescent="0.25">
      <c r="A99" s="818" t="s">
        <v>1132</v>
      </c>
      <c r="B99" s="855">
        <v>55</v>
      </c>
      <c r="C99" s="856">
        <v>55</v>
      </c>
      <c r="D99" s="817">
        <f t="shared" si="6"/>
        <v>0</v>
      </c>
      <c r="E99" s="817" t="s">
        <v>45</v>
      </c>
      <c r="F99" s="840" t="s">
        <v>1119</v>
      </c>
      <c r="G99" s="854" t="s">
        <v>11</v>
      </c>
    </row>
    <row r="100" spans="1:7" ht="28.5" x14ac:dyDescent="0.25">
      <c r="A100" s="818" t="s">
        <v>1133</v>
      </c>
      <c r="B100" s="855">
        <v>30</v>
      </c>
      <c r="C100" s="856">
        <v>30</v>
      </c>
      <c r="D100" s="817">
        <f t="shared" si="6"/>
        <v>0</v>
      </c>
      <c r="E100" s="817" t="s">
        <v>45</v>
      </c>
      <c r="F100" s="840" t="s">
        <v>1119</v>
      </c>
      <c r="G100" s="854" t="s">
        <v>11</v>
      </c>
    </row>
    <row r="101" spans="1:7" ht="28.5" x14ac:dyDescent="0.25">
      <c r="A101" s="818" t="s">
        <v>1134</v>
      </c>
      <c r="B101" s="855">
        <v>30</v>
      </c>
      <c r="C101" s="856">
        <v>30</v>
      </c>
      <c r="D101" s="817">
        <f t="shared" si="6"/>
        <v>0</v>
      </c>
      <c r="E101" s="817" t="s">
        <v>45</v>
      </c>
      <c r="F101" s="840" t="s">
        <v>1119</v>
      </c>
      <c r="G101" s="854" t="s">
        <v>11</v>
      </c>
    </row>
    <row r="102" spans="1:7" ht="28.5" x14ac:dyDescent="0.25">
      <c r="A102" s="818" t="s">
        <v>1135</v>
      </c>
      <c r="B102" s="838">
        <v>15</v>
      </c>
      <c r="C102" s="839">
        <v>15</v>
      </c>
      <c r="D102" s="817">
        <f t="shared" si="6"/>
        <v>0</v>
      </c>
      <c r="E102" s="817" t="s">
        <v>45</v>
      </c>
      <c r="F102" s="840" t="s">
        <v>1119</v>
      </c>
      <c r="G102" s="854" t="s">
        <v>11</v>
      </c>
    </row>
    <row r="103" spans="1:7" ht="28.5" x14ac:dyDescent="0.25">
      <c r="A103" s="857" t="s">
        <v>1136</v>
      </c>
      <c r="B103" s="838">
        <v>60</v>
      </c>
      <c r="C103" s="839">
        <v>70</v>
      </c>
      <c r="D103" s="817">
        <f t="shared" si="6"/>
        <v>0.16666666666666666</v>
      </c>
      <c r="E103" s="817" t="s">
        <v>45</v>
      </c>
      <c r="F103" s="840" t="s">
        <v>1119</v>
      </c>
      <c r="G103" s="854" t="s">
        <v>11</v>
      </c>
    </row>
    <row r="104" spans="1:7" ht="28.5" x14ac:dyDescent="0.25">
      <c r="A104" s="858" t="s">
        <v>1137</v>
      </c>
      <c r="B104" s="838">
        <v>40</v>
      </c>
      <c r="C104" s="839">
        <v>45</v>
      </c>
      <c r="D104" s="817">
        <f t="shared" si="6"/>
        <v>0.125</v>
      </c>
      <c r="E104" s="817" t="s">
        <v>45</v>
      </c>
      <c r="F104" s="840" t="s">
        <v>1119</v>
      </c>
      <c r="G104" s="854" t="s">
        <v>11</v>
      </c>
    </row>
    <row r="105" spans="1:7" ht="28.5" x14ac:dyDescent="0.25">
      <c r="A105" s="859" t="s">
        <v>1138</v>
      </c>
      <c r="B105" s="838">
        <v>40</v>
      </c>
      <c r="C105" s="839">
        <v>40</v>
      </c>
      <c r="D105" s="817">
        <f t="shared" si="6"/>
        <v>0</v>
      </c>
      <c r="E105" s="817" t="s">
        <v>45</v>
      </c>
      <c r="F105" s="840" t="s">
        <v>1119</v>
      </c>
      <c r="G105" s="854" t="s">
        <v>11</v>
      </c>
    </row>
    <row r="106" spans="1:7" ht="29.25" thickBot="1" x14ac:dyDescent="0.3">
      <c r="A106" s="860" t="s">
        <v>1139</v>
      </c>
      <c r="B106" s="861">
        <v>25</v>
      </c>
      <c r="C106" s="862">
        <v>25</v>
      </c>
      <c r="D106" s="837">
        <f t="shared" si="6"/>
        <v>0</v>
      </c>
      <c r="E106" s="837" t="s">
        <v>45</v>
      </c>
      <c r="F106" s="863" t="s">
        <v>1119</v>
      </c>
      <c r="G106" s="864" t="s">
        <v>11</v>
      </c>
    </row>
    <row r="107" spans="1:7" ht="15.75" thickBot="1" x14ac:dyDescent="0.3">
      <c r="A107" s="111"/>
      <c r="B107" s="865"/>
      <c r="C107" s="866"/>
      <c r="D107" s="911"/>
      <c r="E107" s="131"/>
      <c r="F107" s="131"/>
      <c r="G107" s="132"/>
    </row>
    <row r="108" spans="1:7" ht="45" x14ac:dyDescent="0.25">
      <c r="A108" s="867" t="s">
        <v>1140</v>
      </c>
      <c r="B108" s="823" t="s">
        <v>71</v>
      </c>
      <c r="C108" s="824" t="s">
        <v>1034</v>
      </c>
      <c r="D108" s="825" t="s">
        <v>1035</v>
      </c>
      <c r="E108" s="710" t="s">
        <v>73</v>
      </c>
      <c r="F108" s="710" t="s">
        <v>6</v>
      </c>
      <c r="G108" s="757" t="s">
        <v>7</v>
      </c>
    </row>
    <row r="109" spans="1:7" x14ac:dyDescent="0.25">
      <c r="A109" s="105" t="s">
        <v>1141</v>
      </c>
      <c r="B109" s="826">
        <v>6.75</v>
      </c>
      <c r="C109" s="827">
        <v>7</v>
      </c>
      <c r="D109" s="817">
        <f t="shared" ref="D109:D150" si="7">((C109-B109)/B109)</f>
        <v>3.7037037037037035E-2</v>
      </c>
      <c r="E109" s="70" t="s">
        <v>9</v>
      </c>
      <c r="F109" s="70" t="s">
        <v>1037</v>
      </c>
      <c r="G109" s="109" t="s">
        <v>11</v>
      </c>
    </row>
    <row r="110" spans="1:7" x14ac:dyDescent="0.25">
      <c r="A110" s="105" t="s">
        <v>1142</v>
      </c>
      <c r="B110" s="826">
        <v>3</v>
      </c>
      <c r="C110" s="827">
        <v>3.5</v>
      </c>
      <c r="D110" s="817">
        <f t="shared" si="7"/>
        <v>0.16666666666666666</v>
      </c>
      <c r="E110" s="70" t="s">
        <v>9</v>
      </c>
      <c r="F110" s="70" t="s">
        <v>1037</v>
      </c>
      <c r="G110" s="109" t="s">
        <v>11</v>
      </c>
    </row>
    <row r="111" spans="1:7" x14ac:dyDescent="0.25">
      <c r="A111" s="105" t="s">
        <v>1143</v>
      </c>
      <c r="B111" s="826">
        <v>4.5</v>
      </c>
      <c r="C111" s="827">
        <v>4.75</v>
      </c>
      <c r="D111" s="817">
        <f t="shared" si="7"/>
        <v>5.5555555555555552E-2</v>
      </c>
      <c r="E111" s="70" t="s">
        <v>9</v>
      </c>
      <c r="F111" s="70" t="s">
        <v>1037</v>
      </c>
      <c r="G111" s="109" t="s">
        <v>11</v>
      </c>
    </row>
    <row r="112" spans="1:7" x14ac:dyDescent="0.25">
      <c r="A112" s="105" t="s">
        <v>1144</v>
      </c>
      <c r="B112" s="826">
        <v>6.75</v>
      </c>
      <c r="C112" s="827">
        <v>7</v>
      </c>
      <c r="D112" s="817">
        <f t="shared" si="7"/>
        <v>3.7037037037037035E-2</v>
      </c>
      <c r="E112" s="70" t="s">
        <v>9</v>
      </c>
      <c r="F112" s="70" t="s">
        <v>1037</v>
      </c>
      <c r="G112" s="109" t="s">
        <v>11</v>
      </c>
    </row>
    <row r="113" spans="1:7" x14ac:dyDescent="0.25">
      <c r="A113" s="105" t="s">
        <v>1145</v>
      </c>
      <c r="B113" s="826">
        <v>4.75</v>
      </c>
      <c r="C113" s="827">
        <v>5</v>
      </c>
      <c r="D113" s="817">
        <f t="shared" si="7"/>
        <v>5.2631578947368418E-2</v>
      </c>
      <c r="E113" s="70" t="s">
        <v>9</v>
      </c>
      <c r="F113" s="70" t="s">
        <v>1037</v>
      </c>
      <c r="G113" s="109" t="s">
        <v>11</v>
      </c>
    </row>
    <row r="114" spans="1:7" x14ac:dyDescent="0.25">
      <c r="A114" s="105" t="s">
        <v>1146</v>
      </c>
      <c r="B114" s="826">
        <v>3.5</v>
      </c>
      <c r="C114" s="827">
        <v>4</v>
      </c>
      <c r="D114" s="817">
        <f t="shared" si="7"/>
        <v>0.14285714285714285</v>
      </c>
      <c r="E114" s="70" t="s">
        <v>9</v>
      </c>
      <c r="F114" s="70" t="s">
        <v>1037</v>
      </c>
      <c r="G114" s="109" t="s">
        <v>11</v>
      </c>
    </row>
    <row r="115" spans="1:7" x14ac:dyDescent="0.25">
      <c r="A115" s="105" t="s">
        <v>1147</v>
      </c>
      <c r="B115" s="826">
        <v>6.75</v>
      </c>
      <c r="C115" s="827">
        <v>7</v>
      </c>
      <c r="D115" s="817">
        <f t="shared" si="7"/>
        <v>3.7037037037037035E-2</v>
      </c>
      <c r="E115" s="70" t="s">
        <v>9</v>
      </c>
      <c r="F115" s="70" t="s">
        <v>1037</v>
      </c>
      <c r="G115" s="109" t="s">
        <v>11</v>
      </c>
    </row>
    <row r="116" spans="1:7" x14ac:dyDescent="0.25">
      <c r="A116" s="105" t="s">
        <v>1148</v>
      </c>
      <c r="B116" s="826">
        <v>6.75</v>
      </c>
      <c r="C116" s="827">
        <v>7</v>
      </c>
      <c r="D116" s="817">
        <f t="shared" si="7"/>
        <v>3.7037037037037035E-2</v>
      </c>
      <c r="E116" s="70" t="s">
        <v>9</v>
      </c>
      <c r="F116" s="70" t="s">
        <v>1037</v>
      </c>
      <c r="G116" s="109" t="s">
        <v>11</v>
      </c>
    </row>
    <row r="117" spans="1:7" x14ac:dyDescent="0.25">
      <c r="A117" s="105" t="s">
        <v>1149</v>
      </c>
      <c r="B117" s="826">
        <v>6.75</v>
      </c>
      <c r="C117" s="827">
        <v>7</v>
      </c>
      <c r="D117" s="817">
        <f t="shared" si="7"/>
        <v>3.7037037037037035E-2</v>
      </c>
      <c r="E117" s="70" t="s">
        <v>9</v>
      </c>
      <c r="F117" s="70" t="s">
        <v>1037</v>
      </c>
      <c r="G117" s="109" t="s">
        <v>11</v>
      </c>
    </row>
    <row r="118" spans="1:7" x14ac:dyDescent="0.25">
      <c r="A118" s="105" t="s">
        <v>1150</v>
      </c>
      <c r="B118" s="826">
        <v>6.75</v>
      </c>
      <c r="C118" s="827">
        <v>7</v>
      </c>
      <c r="D118" s="817">
        <f t="shared" si="7"/>
        <v>3.7037037037037035E-2</v>
      </c>
      <c r="E118" s="70" t="s">
        <v>9</v>
      </c>
      <c r="F118" s="70" t="s">
        <v>1037</v>
      </c>
      <c r="G118" s="109" t="s">
        <v>11</v>
      </c>
    </row>
    <row r="119" spans="1:7" x14ac:dyDescent="0.25">
      <c r="A119" s="123" t="s">
        <v>1151</v>
      </c>
      <c r="B119" s="826">
        <v>22</v>
      </c>
      <c r="C119" s="827">
        <v>23</v>
      </c>
      <c r="D119" s="817">
        <f t="shared" si="7"/>
        <v>4.5454545454545456E-2</v>
      </c>
      <c r="E119" s="70" t="s">
        <v>9</v>
      </c>
      <c r="F119" s="70" t="s">
        <v>1152</v>
      </c>
      <c r="G119" s="109" t="s">
        <v>11</v>
      </c>
    </row>
    <row r="120" spans="1:7" ht="28.5" x14ac:dyDescent="0.25">
      <c r="A120" s="120" t="s">
        <v>1153</v>
      </c>
      <c r="B120" s="826">
        <v>17.5</v>
      </c>
      <c r="C120" s="827">
        <v>17.5</v>
      </c>
      <c r="D120" s="817">
        <f t="shared" si="7"/>
        <v>0</v>
      </c>
      <c r="E120" s="70" t="s">
        <v>9</v>
      </c>
      <c r="F120" s="70" t="s">
        <v>1154</v>
      </c>
      <c r="G120" s="109" t="s">
        <v>11</v>
      </c>
    </row>
    <row r="121" spans="1:7" ht="28.5" x14ac:dyDescent="0.25">
      <c r="A121" s="120" t="s">
        <v>1155</v>
      </c>
      <c r="B121" s="826">
        <v>17.5</v>
      </c>
      <c r="C121" s="827">
        <v>17.5</v>
      </c>
      <c r="D121" s="817">
        <f t="shared" si="7"/>
        <v>0</v>
      </c>
      <c r="E121" s="70" t="s">
        <v>9</v>
      </c>
      <c r="F121" s="70" t="s">
        <v>1154</v>
      </c>
      <c r="G121" s="109" t="s">
        <v>11</v>
      </c>
    </row>
    <row r="122" spans="1:7" ht="28.5" x14ac:dyDescent="0.25">
      <c r="A122" s="120" t="s">
        <v>1156</v>
      </c>
      <c r="B122" s="826">
        <v>12.5</v>
      </c>
      <c r="C122" s="827">
        <v>12.5</v>
      </c>
      <c r="D122" s="817">
        <f t="shared" si="7"/>
        <v>0</v>
      </c>
      <c r="E122" s="70" t="s">
        <v>9</v>
      </c>
      <c r="F122" s="70" t="s">
        <v>1154</v>
      </c>
      <c r="G122" s="109" t="s">
        <v>11</v>
      </c>
    </row>
    <row r="123" spans="1:7" ht="28.5" x14ac:dyDescent="0.25">
      <c r="A123" s="120" t="s">
        <v>1157</v>
      </c>
      <c r="B123" s="826">
        <v>12.5</v>
      </c>
      <c r="C123" s="827">
        <v>12.5</v>
      </c>
      <c r="D123" s="817">
        <f t="shared" si="7"/>
        <v>0</v>
      </c>
      <c r="E123" s="70" t="s">
        <v>9</v>
      </c>
      <c r="F123" s="70" t="s">
        <v>1154</v>
      </c>
      <c r="G123" s="109" t="s">
        <v>11</v>
      </c>
    </row>
    <row r="124" spans="1:7" ht="28.5" x14ac:dyDescent="0.25">
      <c r="A124" s="120" t="s">
        <v>1158</v>
      </c>
      <c r="B124" s="826">
        <v>12.5</v>
      </c>
      <c r="C124" s="827">
        <v>12.5</v>
      </c>
      <c r="D124" s="817">
        <f t="shared" si="7"/>
        <v>0</v>
      </c>
      <c r="E124" s="70" t="s">
        <v>9</v>
      </c>
      <c r="F124" s="70" t="s">
        <v>1154</v>
      </c>
      <c r="G124" s="109" t="s">
        <v>11</v>
      </c>
    </row>
    <row r="125" spans="1:7" x14ac:dyDescent="0.25">
      <c r="A125" s="120" t="s">
        <v>1159</v>
      </c>
      <c r="B125" s="826">
        <v>37</v>
      </c>
      <c r="C125" s="827">
        <v>38</v>
      </c>
      <c r="D125" s="817">
        <f t="shared" si="7"/>
        <v>2.7027027027027029E-2</v>
      </c>
      <c r="E125" s="70" t="s">
        <v>9</v>
      </c>
      <c r="F125" s="70" t="s">
        <v>1160</v>
      </c>
      <c r="G125" s="109" t="s">
        <v>11</v>
      </c>
    </row>
    <row r="126" spans="1:7" ht="28.5" x14ac:dyDescent="0.25">
      <c r="A126" s="841" t="s">
        <v>1161</v>
      </c>
      <c r="B126" s="830">
        <v>30.95</v>
      </c>
      <c r="C126" s="831">
        <v>32.5</v>
      </c>
      <c r="D126" s="817">
        <f t="shared" si="7"/>
        <v>5.0080775444264966E-2</v>
      </c>
      <c r="E126" s="69" t="s">
        <v>9</v>
      </c>
      <c r="F126" s="69" t="s">
        <v>1160</v>
      </c>
      <c r="G126" s="109" t="s">
        <v>11</v>
      </c>
    </row>
    <row r="127" spans="1:7" x14ac:dyDescent="0.25">
      <c r="A127" s="120" t="s">
        <v>1162</v>
      </c>
      <c r="B127" s="826">
        <v>23</v>
      </c>
      <c r="C127" s="827">
        <v>24</v>
      </c>
      <c r="D127" s="817">
        <f t="shared" si="7"/>
        <v>4.3478260869565216E-2</v>
      </c>
      <c r="E127" s="70" t="s">
        <v>9</v>
      </c>
      <c r="F127" s="70" t="s">
        <v>1160</v>
      </c>
      <c r="G127" s="109" t="s">
        <v>11</v>
      </c>
    </row>
    <row r="128" spans="1:7" x14ac:dyDescent="0.25">
      <c r="A128" s="120" t="s">
        <v>1163</v>
      </c>
      <c r="B128" s="826">
        <v>66.5</v>
      </c>
      <c r="C128" s="827">
        <v>68.5</v>
      </c>
      <c r="D128" s="817">
        <f t="shared" si="7"/>
        <v>3.007518796992481E-2</v>
      </c>
      <c r="E128" s="70" t="s">
        <v>9</v>
      </c>
      <c r="F128" s="70" t="s">
        <v>1160</v>
      </c>
      <c r="G128" s="109" t="s">
        <v>11</v>
      </c>
    </row>
    <row r="129" spans="1:7" ht="28.5" x14ac:dyDescent="0.25">
      <c r="A129" s="120" t="s">
        <v>1164</v>
      </c>
      <c r="B129" s="826">
        <v>24.8</v>
      </c>
      <c r="C129" s="827">
        <v>26</v>
      </c>
      <c r="D129" s="817">
        <f t="shared" si="7"/>
        <v>4.8387096774193519E-2</v>
      </c>
      <c r="E129" s="70" t="s">
        <v>9</v>
      </c>
      <c r="F129" s="70" t="s">
        <v>1160</v>
      </c>
      <c r="G129" s="109" t="s">
        <v>11</v>
      </c>
    </row>
    <row r="130" spans="1:7" x14ac:dyDescent="0.25">
      <c r="A130" s="120" t="s">
        <v>1165</v>
      </c>
      <c r="B130" s="826">
        <v>15</v>
      </c>
      <c r="C130" s="827">
        <v>15.75</v>
      </c>
      <c r="D130" s="817">
        <f t="shared" si="7"/>
        <v>0.05</v>
      </c>
      <c r="E130" s="70" t="s">
        <v>9</v>
      </c>
      <c r="F130" s="70" t="s">
        <v>1160</v>
      </c>
      <c r="G130" s="109" t="s">
        <v>11</v>
      </c>
    </row>
    <row r="131" spans="1:7" x14ac:dyDescent="0.25">
      <c r="A131" s="120" t="s">
        <v>1166</v>
      </c>
      <c r="B131" s="826">
        <v>43</v>
      </c>
      <c r="C131" s="827">
        <v>45</v>
      </c>
      <c r="D131" s="817">
        <f t="shared" si="7"/>
        <v>4.6511627906976744E-2</v>
      </c>
      <c r="E131" s="70" t="s">
        <v>9</v>
      </c>
      <c r="F131" s="70" t="s">
        <v>1160</v>
      </c>
      <c r="G131" s="109" t="s">
        <v>11</v>
      </c>
    </row>
    <row r="132" spans="1:7" ht="28.5" x14ac:dyDescent="0.25">
      <c r="A132" s="120" t="s">
        <v>1167</v>
      </c>
      <c r="B132" s="826">
        <v>22</v>
      </c>
      <c r="C132" s="827">
        <v>23</v>
      </c>
      <c r="D132" s="817">
        <f t="shared" si="7"/>
        <v>4.5454545454545456E-2</v>
      </c>
      <c r="E132" s="70" t="s">
        <v>9</v>
      </c>
      <c r="F132" s="70" t="s">
        <v>1160</v>
      </c>
      <c r="G132" s="109" t="s">
        <v>11</v>
      </c>
    </row>
    <row r="133" spans="1:7" x14ac:dyDescent="0.25">
      <c r="A133" s="120" t="s">
        <v>1168</v>
      </c>
      <c r="B133" s="826">
        <v>33.299999999999997</v>
      </c>
      <c r="C133" s="827">
        <v>34.200000000000003</v>
      </c>
      <c r="D133" s="817">
        <f t="shared" si="7"/>
        <v>2.7027027027027199E-2</v>
      </c>
      <c r="E133" s="70" t="s">
        <v>9</v>
      </c>
      <c r="F133" s="70" t="s">
        <v>1160</v>
      </c>
      <c r="G133" s="109" t="s">
        <v>11</v>
      </c>
    </row>
    <row r="134" spans="1:7" x14ac:dyDescent="0.25">
      <c r="A134" s="120" t="s">
        <v>1169</v>
      </c>
      <c r="B134" s="826">
        <v>23</v>
      </c>
      <c r="C134" s="827">
        <v>23</v>
      </c>
      <c r="D134" s="817">
        <f t="shared" si="7"/>
        <v>0</v>
      </c>
      <c r="E134" s="70" t="s">
        <v>9</v>
      </c>
      <c r="F134" s="70" t="s">
        <v>1160</v>
      </c>
      <c r="G134" s="109" t="s">
        <v>11</v>
      </c>
    </row>
    <row r="135" spans="1:7" ht="28.5" x14ac:dyDescent="0.25">
      <c r="A135" s="841" t="s">
        <v>1170</v>
      </c>
      <c r="B135" s="830">
        <v>18</v>
      </c>
      <c r="C135" s="831">
        <v>18</v>
      </c>
      <c r="D135" s="817">
        <f t="shared" si="7"/>
        <v>0</v>
      </c>
      <c r="E135" s="70" t="s">
        <v>9</v>
      </c>
      <c r="F135" s="69" t="s">
        <v>1160</v>
      </c>
      <c r="G135" s="109" t="s">
        <v>11</v>
      </c>
    </row>
    <row r="136" spans="1:7" ht="28.5" x14ac:dyDescent="0.25">
      <c r="A136" s="841" t="s">
        <v>1171</v>
      </c>
      <c r="B136" s="830">
        <v>18</v>
      </c>
      <c r="C136" s="831">
        <v>18</v>
      </c>
      <c r="D136" s="817">
        <f t="shared" si="7"/>
        <v>0</v>
      </c>
      <c r="E136" s="70" t="s">
        <v>9</v>
      </c>
      <c r="F136" s="69" t="s">
        <v>1160</v>
      </c>
      <c r="G136" s="109" t="s">
        <v>11</v>
      </c>
    </row>
    <row r="137" spans="1:7" x14ac:dyDescent="0.25">
      <c r="A137" s="120" t="s">
        <v>1172</v>
      </c>
      <c r="B137" s="826">
        <v>23</v>
      </c>
      <c r="C137" s="827">
        <v>23</v>
      </c>
      <c r="D137" s="817">
        <f t="shared" si="7"/>
        <v>0</v>
      </c>
      <c r="E137" s="70" t="s">
        <v>9</v>
      </c>
      <c r="F137" s="70" t="s">
        <v>1160</v>
      </c>
      <c r="G137" s="109" t="s">
        <v>11</v>
      </c>
    </row>
    <row r="138" spans="1:7" x14ac:dyDescent="0.25">
      <c r="A138" s="120" t="s">
        <v>1173</v>
      </c>
      <c r="B138" s="826" t="s">
        <v>1174</v>
      </c>
      <c r="C138" s="827" t="s">
        <v>1174</v>
      </c>
      <c r="D138" s="817"/>
      <c r="E138" s="70" t="s">
        <v>9</v>
      </c>
      <c r="F138" s="70" t="s">
        <v>1175</v>
      </c>
      <c r="G138" s="109" t="s">
        <v>11</v>
      </c>
    </row>
    <row r="139" spans="1:7" ht="28.5" x14ac:dyDescent="0.25">
      <c r="A139" s="120" t="s">
        <v>1176</v>
      </c>
      <c r="B139" s="826" t="s">
        <v>1174</v>
      </c>
      <c r="C139" s="827" t="s">
        <v>1174</v>
      </c>
      <c r="D139" s="817"/>
      <c r="E139" s="70" t="s">
        <v>9</v>
      </c>
      <c r="F139" s="70" t="s">
        <v>1175</v>
      </c>
      <c r="G139" s="109" t="s">
        <v>11</v>
      </c>
    </row>
    <row r="140" spans="1:7" x14ac:dyDescent="0.25">
      <c r="A140" s="120" t="s">
        <v>1177</v>
      </c>
      <c r="B140" s="826">
        <v>6.75</v>
      </c>
      <c r="C140" s="827">
        <v>7</v>
      </c>
      <c r="D140" s="817">
        <f t="shared" si="7"/>
        <v>3.7037037037037035E-2</v>
      </c>
      <c r="E140" s="70" t="s">
        <v>9</v>
      </c>
      <c r="F140" s="70" t="s">
        <v>1175</v>
      </c>
      <c r="G140" s="109" t="s">
        <v>11</v>
      </c>
    </row>
    <row r="141" spans="1:7" x14ac:dyDescent="0.25">
      <c r="A141" s="120" t="s">
        <v>1178</v>
      </c>
      <c r="B141" s="826" t="s">
        <v>1174</v>
      </c>
      <c r="C141" s="827" t="s">
        <v>1174</v>
      </c>
      <c r="D141" s="817"/>
      <c r="E141" s="70" t="s">
        <v>9</v>
      </c>
      <c r="F141" s="70" t="s">
        <v>1175</v>
      </c>
      <c r="G141" s="109" t="s">
        <v>11</v>
      </c>
    </row>
    <row r="142" spans="1:7" ht="28.5" x14ac:dyDescent="0.25">
      <c r="A142" s="841" t="s">
        <v>1179</v>
      </c>
      <c r="B142" s="830" t="s">
        <v>1174</v>
      </c>
      <c r="C142" s="831" t="s">
        <v>1174</v>
      </c>
      <c r="D142" s="817"/>
      <c r="E142" s="70" t="s">
        <v>9</v>
      </c>
      <c r="F142" s="69" t="s">
        <v>1175</v>
      </c>
      <c r="G142" s="109" t="s">
        <v>11</v>
      </c>
    </row>
    <row r="143" spans="1:7" ht="28.5" x14ac:dyDescent="0.25">
      <c r="A143" s="841" t="s">
        <v>1180</v>
      </c>
      <c r="B143" s="830">
        <v>5.25</v>
      </c>
      <c r="C143" s="831">
        <v>5.75</v>
      </c>
      <c r="D143" s="817">
        <f t="shared" si="7"/>
        <v>9.5238095238095233E-2</v>
      </c>
      <c r="E143" s="70" t="s">
        <v>9</v>
      </c>
      <c r="F143" s="69" t="s">
        <v>1175</v>
      </c>
      <c r="G143" s="109" t="s">
        <v>11</v>
      </c>
    </row>
    <row r="144" spans="1:7" x14ac:dyDescent="0.25">
      <c r="A144" s="120" t="s">
        <v>1181</v>
      </c>
      <c r="B144" s="826">
        <v>370</v>
      </c>
      <c r="C144" s="827">
        <v>380</v>
      </c>
      <c r="D144" s="817">
        <f t="shared" si="7"/>
        <v>2.7027027027027029E-2</v>
      </c>
      <c r="E144" s="70" t="s">
        <v>9</v>
      </c>
      <c r="F144" s="70" t="s">
        <v>1182</v>
      </c>
      <c r="G144" s="109" t="s">
        <v>11</v>
      </c>
    </row>
    <row r="145" spans="1:7" x14ac:dyDescent="0.25">
      <c r="A145" s="120" t="s">
        <v>1183</v>
      </c>
      <c r="B145" s="826">
        <v>665</v>
      </c>
      <c r="C145" s="827">
        <v>685</v>
      </c>
      <c r="D145" s="817">
        <f t="shared" si="7"/>
        <v>3.007518796992481E-2</v>
      </c>
      <c r="E145" s="70" t="s">
        <v>9</v>
      </c>
      <c r="F145" s="70" t="s">
        <v>1182</v>
      </c>
      <c r="G145" s="109" t="s">
        <v>11</v>
      </c>
    </row>
    <row r="146" spans="1:7" x14ac:dyDescent="0.25">
      <c r="A146" s="120" t="s">
        <v>1184</v>
      </c>
      <c r="B146" s="826">
        <v>230</v>
      </c>
      <c r="C146" s="827">
        <v>240</v>
      </c>
      <c r="D146" s="817">
        <f t="shared" si="7"/>
        <v>4.3478260869565216E-2</v>
      </c>
      <c r="E146" s="70" t="s">
        <v>9</v>
      </c>
      <c r="F146" s="70" t="s">
        <v>1182</v>
      </c>
      <c r="G146" s="109" t="s">
        <v>11</v>
      </c>
    </row>
    <row r="147" spans="1:7" x14ac:dyDescent="0.25">
      <c r="A147" s="120" t="s">
        <v>1185</v>
      </c>
      <c r="B147" s="826">
        <v>248</v>
      </c>
      <c r="C147" s="827">
        <v>260</v>
      </c>
      <c r="D147" s="817">
        <f t="shared" si="7"/>
        <v>4.8387096774193547E-2</v>
      </c>
      <c r="E147" s="70" t="s">
        <v>9</v>
      </c>
      <c r="F147" s="70" t="s">
        <v>1182</v>
      </c>
      <c r="G147" s="109" t="s">
        <v>11</v>
      </c>
    </row>
    <row r="148" spans="1:7" x14ac:dyDescent="0.25">
      <c r="A148" s="120" t="s">
        <v>1186</v>
      </c>
      <c r="B148" s="826">
        <v>150</v>
      </c>
      <c r="C148" s="827">
        <v>157.5</v>
      </c>
      <c r="D148" s="817">
        <f t="shared" si="7"/>
        <v>0.05</v>
      </c>
      <c r="E148" s="70" t="s">
        <v>9</v>
      </c>
      <c r="F148" s="70" t="s">
        <v>1182</v>
      </c>
      <c r="G148" s="109" t="s">
        <v>11</v>
      </c>
    </row>
    <row r="149" spans="1:7" x14ac:dyDescent="0.25">
      <c r="A149" s="120" t="s">
        <v>1187</v>
      </c>
      <c r="B149" s="826">
        <v>220</v>
      </c>
      <c r="C149" s="827">
        <v>230</v>
      </c>
      <c r="D149" s="817">
        <f t="shared" si="7"/>
        <v>4.5454545454545456E-2</v>
      </c>
      <c r="E149" s="70" t="s">
        <v>9</v>
      </c>
      <c r="F149" s="70" t="s">
        <v>1182</v>
      </c>
      <c r="G149" s="109" t="s">
        <v>11</v>
      </c>
    </row>
    <row r="150" spans="1:7" ht="15.75" thickBot="1" x14ac:dyDescent="0.3">
      <c r="A150" s="126" t="s">
        <v>1188</v>
      </c>
      <c r="B150" s="832">
        <v>333</v>
      </c>
      <c r="C150" s="833">
        <v>342</v>
      </c>
      <c r="D150" s="837">
        <f t="shared" si="7"/>
        <v>2.7027027027027029E-2</v>
      </c>
      <c r="E150" s="117" t="s">
        <v>9</v>
      </c>
      <c r="F150" s="117" t="s">
        <v>1182</v>
      </c>
      <c r="G150" s="139" t="s">
        <v>11</v>
      </c>
    </row>
    <row r="151" spans="1:7" ht="15.75" thickBot="1" x14ac:dyDescent="0.3">
      <c r="A151" s="868"/>
      <c r="B151" s="869"/>
      <c r="C151" s="870"/>
      <c r="D151" s="912"/>
      <c r="E151" s="871"/>
      <c r="F151" s="868"/>
      <c r="G151" s="871"/>
    </row>
    <row r="152" spans="1:7" ht="45" x14ac:dyDescent="0.25">
      <c r="A152" s="867" t="s">
        <v>1189</v>
      </c>
      <c r="B152" s="823" t="s">
        <v>71</v>
      </c>
      <c r="C152" s="824" t="s">
        <v>1034</v>
      </c>
      <c r="D152" s="825" t="s">
        <v>1035</v>
      </c>
      <c r="E152" s="710" t="s">
        <v>73</v>
      </c>
      <c r="F152" s="710" t="s">
        <v>6</v>
      </c>
      <c r="G152" s="757" t="s">
        <v>7</v>
      </c>
    </row>
    <row r="153" spans="1:7" ht="28.5" x14ac:dyDescent="0.25">
      <c r="A153" s="816" t="s">
        <v>1190</v>
      </c>
      <c r="B153" s="830">
        <v>5.5</v>
      </c>
      <c r="C153" s="831">
        <v>5.9</v>
      </c>
      <c r="D153" s="817">
        <f t="shared" ref="D153:D159" si="8">((C153-B153)/B153)</f>
        <v>7.2727272727272793E-2</v>
      </c>
      <c r="E153" s="69" t="s">
        <v>9</v>
      </c>
      <c r="F153" s="69" t="s">
        <v>31</v>
      </c>
      <c r="G153" s="807" t="s">
        <v>11</v>
      </c>
    </row>
    <row r="154" spans="1:7" x14ac:dyDescent="0.25">
      <c r="A154" s="816" t="s">
        <v>1191</v>
      </c>
      <c r="B154" s="830">
        <v>10</v>
      </c>
      <c r="C154" s="831">
        <v>10.5</v>
      </c>
      <c r="D154" s="817">
        <f t="shared" si="8"/>
        <v>0.05</v>
      </c>
      <c r="E154" s="108" t="s">
        <v>9</v>
      </c>
      <c r="F154" s="70" t="s">
        <v>1192</v>
      </c>
      <c r="G154" s="807" t="s">
        <v>11</v>
      </c>
    </row>
    <row r="155" spans="1:7" x14ac:dyDescent="0.25">
      <c r="A155" s="816" t="s">
        <v>1193</v>
      </c>
      <c r="B155" s="830">
        <v>9</v>
      </c>
      <c r="C155" s="831">
        <v>9.4499999999999993</v>
      </c>
      <c r="D155" s="817">
        <f t="shared" si="8"/>
        <v>4.999999999999992E-2</v>
      </c>
      <c r="E155" s="108" t="s">
        <v>9</v>
      </c>
      <c r="F155" s="70" t="s">
        <v>1192</v>
      </c>
      <c r="G155" s="807" t="s">
        <v>11</v>
      </c>
    </row>
    <row r="156" spans="1:7" x14ac:dyDescent="0.25">
      <c r="A156" s="816" t="s">
        <v>1194</v>
      </c>
      <c r="B156" s="830">
        <v>20</v>
      </c>
      <c r="C156" s="831">
        <v>21</v>
      </c>
      <c r="D156" s="817">
        <f t="shared" si="8"/>
        <v>0.05</v>
      </c>
      <c r="E156" s="108" t="s">
        <v>9</v>
      </c>
      <c r="F156" s="70" t="s">
        <v>1195</v>
      </c>
      <c r="G156" s="807" t="s">
        <v>11</v>
      </c>
    </row>
    <row r="157" spans="1:7" x14ac:dyDescent="0.25">
      <c r="A157" s="816" t="s">
        <v>1193</v>
      </c>
      <c r="B157" s="830">
        <v>18</v>
      </c>
      <c r="C157" s="831">
        <v>18.899999999999999</v>
      </c>
      <c r="D157" s="817">
        <f t="shared" si="8"/>
        <v>4.999999999999992E-2</v>
      </c>
      <c r="E157" s="108" t="s">
        <v>9</v>
      </c>
      <c r="F157" s="70" t="s">
        <v>1195</v>
      </c>
      <c r="G157" s="807" t="s">
        <v>11</v>
      </c>
    </row>
    <row r="158" spans="1:7" x14ac:dyDescent="0.25">
      <c r="A158" s="816" t="s">
        <v>1196</v>
      </c>
      <c r="B158" s="830">
        <v>99</v>
      </c>
      <c r="C158" s="831">
        <v>104</v>
      </c>
      <c r="D158" s="817">
        <f t="shared" si="8"/>
        <v>5.0505050505050504E-2</v>
      </c>
      <c r="E158" s="108" t="s">
        <v>9</v>
      </c>
      <c r="F158" s="70" t="s">
        <v>1197</v>
      </c>
      <c r="G158" s="807" t="s">
        <v>11</v>
      </c>
    </row>
    <row r="159" spans="1:7" ht="15.75" thickBot="1" x14ac:dyDescent="0.3">
      <c r="A159" s="872" t="s">
        <v>1193</v>
      </c>
      <c r="B159" s="873">
        <v>90</v>
      </c>
      <c r="C159" s="874">
        <v>95</v>
      </c>
      <c r="D159" s="837">
        <f t="shared" si="8"/>
        <v>5.5555555555555552E-2</v>
      </c>
      <c r="E159" s="116" t="s">
        <v>9</v>
      </c>
      <c r="F159" s="117" t="s">
        <v>1197</v>
      </c>
      <c r="G159" s="129" t="s">
        <v>11</v>
      </c>
    </row>
    <row r="160" spans="1:7" ht="15.75" thickBot="1" x14ac:dyDescent="0.3"/>
    <row r="161" spans="1:7" ht="45" x14ac:dyDescent="0.25">
      <c r="A161" s="867" t="s">
        <v>1198</v>
      </c>
      <c r="B161" s="823" t="s">
        <v>71</v>
      </c>
      <c r="C161" s="824" t="s">
        <v>1034</v>
      </c>
      <c r="D161" s="825" t="s">
        <v>1035</v>
      </c>
      <c r="E161" s="710" t="s">
        <v>73</v>
      </c>
      <c r="F161" s="710" t="s">
        <v>6</v>
      </c>
      <c r="G161" s="757" t="s">
        <v>7</v>
      </c>
    </row>
    <row r="162" spans="1:7" x14ac:dyDescent="0.25">
      <c r="A162" s="816" t="s">
        <v>1199</v>
      </c>
      <c r="B162" s="830">
        <v>24.75</v>
      </c>
      <c r="C162" s="831">
        <v>25.75</v>
      </c>
      <c r="D162" s="817">
        <f t="shared" ref="D162:D195" si="9">((C162-B162)/B162)</f>
        <v>4.0404040404040407E-2</v>
      </c>
      <c r="E162" s="69" t="s">
        <v>9</v>
      </c>
      <c r="F162" s="69" t="s">
        <v>1160</v>
      </c>
      <c r="G162" s="807" t="s">
        <v>11</v>
      </c>
    </row>
    <row r="163" spans="1:7" ht="28.5" x14ac:dyDescent="0.25">
      <c r="A163" s="816" t="s">
        <v>1200</v>
      </c>
      <c r="B163" s="830">
        <v>22.3</v>
      </c>
      <c r="C163" s="831">
        <v>23.3</v>
      </c>
      <c r="D163" s="817">
        <f t="shared" si="9"/>
        <v>4.4843049327354258E-2</v>
      </c>
      <c r="E163" s="69" t="s">
        <v>9</v>
      </c>
      <c r="F163" s="69" t="s">
        <v>1160</v>
      </c>
      <c r="G163" s="807" t="s">
        <v>11</v>
      </c>
    </row>
    <row r="164" spans="1:7" x14ac:dyDescent="0.25">
      <c r="A164" s="816" t="s">
        <v>1201</v>
      </c>
      <c r="B164" s="830">
        <v>22.75</v>
      </c>
      <c r="C164" s="831">
        <v>23.75</v>
      </c>
      <c r="D164" s="817">
        <f t="shared" si="9"/>
        <v>4.3956043956043959E-2</v>
      </c>
      <c r="E164" s="69" t="s">
        <v>9</v>
      </c>
      <c r="F164" s="69" t="s">
        <v>1037</v>
      </c>
      <c r="G164" s="807" t="s">
        <v>11</v>
      </c>
    </row>
    <row r="165" spans="1:7" x14ac:dyDescent="0.25">
      <c r="A165" s="816" t="s">
        <v>1202</v>
      </c>
      <c r="B165" s="830">
        <v>108.5</v>
      </c>
      <c r="C165" s="831">
        <v>113.5</v>
      </c>
      <c r="D165" s="817">
        <f t="shared" si="9"/>
        <v>4.6082949308755762E-2</v>
      </c>
      <c r="E165" s="69" t="s">
        <v>9</v>
      </c>
      <c r="F165" s="69" t="s">
        <v>1203</v>
      </c>
      <c r="G165" s="807" t="s">
        <v>11</v>
      </c>
    </row>
    <row r="166" spans="1:7" x14ac:dyDescent="0.25">
      <c r="A166" s="816" t="s">
        <v>1204</v>
      </c>
      <c r="B166" s="830">
        <v>19.100000000000001</v>
      </c>
      <c r="C166" s="831">
        <v>20.100000000000001</v>
      </c>
      <c r="D166" s="817">
        <f t="shared" si="9"/>
        <v>5.235602094240837E-2</v>
      </c>
      <c r="E166" s="69" t="s">
        <v>9</v>
      </c>
      <c r="F166" s="69" t="s">
        <v>1160</v>
      </c>
      <c r="G166" s="807" t="s">
        <v>11</v>
      </c>
    </row>
    <row r="167" spans="1:7" x14ac:dyDescent="0.25">
      <c r="A167" s="816" t="s">
        <v>1205</v>
      </c>
      <c r="B167" s="830">
        <v>17.399999999999999</v>
      </c>
      <c r="C167" s="831">
        <v>18.399999999999999</v>
      </c>
      <c r="D167" s="817">
        <f t="shared" si="9"/>
        <v>5.7471264367816098E-2</v>
      </c>
      <c r="E167" s="69" t="s">
        <v>9</v>
      </c>
      <c r="F167" s="69" t="s">
        <v>1160</v>
      </c>
      <c r="G167" s="807" t="s">
        <v>11</v>
      </c>
    </row>
    <row r="168" spans="1:7" ht="28.5" x14ac:dyDescent="0.25">
      <c r="A168" s="816" t="s">
        <v>1206</v>
      </c>
      <c r="B168" s="830">
        <v>17.75</v>
      </c>
      <c r="C168" s="831">
        <v>18.75</v>
      </c>
      <c r="D168" s="817">
        <f t="shared" si="9"/>
        <v>5.6338028169014086E-2</v>
      </c>
      <c r="E168" s="69" t="s">
        <v>9</v>
      </c>
      <c r="F168" s="69" t="s">
        <v>1160</v>
      </c>
      <c r="G168" s="807" t="s">
        <v>11</v>
      </c>
    </row>
    <row r="169" spans="1:7" ht="28.5" x14ac:dyDescent="0.25">
      <c r="A169" s="816" t="s">
        <v>1207</v>
      </c>
      <c r="B169" s="830">
        <v>15</v>
      </c>
      <c r="C169" s="831">
        <v>15.75</v>
      </c>
      <c r="D169" s="817">
        <f t="shared" si="9"/>
        <v>0.05</v>
      </c>
      <c r="E169" s="69" t="s">
        <v>9</v>
      </c>
      <c r="F169" s="69" t="s">
        <v>1037</v>
      </c>
      <c r="G169" s="807" t="s">
        <v>11</v>
      </c>
    </row>
    <row r="170" spans="1:7" ht="28.5" x14ac:dyDescent="0.25">
      <c r="A170" s="816" t="s">
        <v>1208</v>
      </c>
      <c r="B170" s="830">
        <v>13.7</v>
      </c>
      <c r="C170" s="831">
        <v>14.7</v>
      </c>
      <c r="D170" s="817">
        <f t="shared" si="9"/>
        <v>7.2992700729927015E-2</v>
      </c>
      <c r="E170" s="69" t="s">
        <v>9</v>
      </c>
      <c r="F170" s="69" t="s">
        <v>1160</v>
      </c>
      <c r="G170" s="807" t="s">
        <v>11</v>
      </c>
    </row>
    <row r="171" spans="1:7" x14ac:dyDescent="0.25">
      <c r="A171" s="816" t="s">
        <v>1209</v>
      </c>
      <c r="B171" s="830">
        <v>12.5</v>
      </c>
      <c r="C171" s="831">
        <v>12.5</v>
      </c>
      <c r="D171" s="817">
        <f t="shared" si="9"/>
        <v>0</v>
      </c>
      <c r="E171" s="69" t="s">
        <v>9</v>
      </c>
      <c r="F171" s="69" t="s">
        <v>1210</v>
      </c>
      <c r="G171" s="807" t="s">
        <v>11</v>
      </c>
    </row>
    <row r="172" spans="1:7" x14ac:dyDescent="0.25">
      <c r="A172" s="816" t="s">
        <v>1211</v>
      </c>
      <c r="B172" s="830">
        <v>4.95</v>
      </c>
      <c r="C172" s="831">
        <v>5.3</v>
      </c>
      <c r="D172" s="817">
        <f t="shared" si="9"/>
        <v>7.0707070707070635E-2</v>
      </c>
      <c r="E172" s="69" t="s">
        <v>9</v>
      </c>
      <c r="F172" s="69" t="s">
        <v>1037</v>
      </c>
      <c r="G172" s="807" t="s">
        <v>11</v>
      </c>
    </row>
    <row r="173" spans="1:7" x14ac:dyDescent="0.25">
      <c r="A173" s="816" t="s">
        <v>1212</v>
      </c>
      <c r="B173" s="830">
        <v>4.95</v>
      </c>
      <c r="C173" s="831">
        <v>5.3</v>
      </c>
      <c r="D173" s="817">
        <f t="shared" si="9"/>
        <v>7.0707070707070635E-2</v>
      </c>
      <c r="E173" s="69" t="s">
        <v>9</v>
      </c>
      <c r="F173" s="69" t="s">
        <v>1037</v>
      </c>
      <c r="G173" s="807" t="s">
        <v>11</v>
      </c>
    </row>
    <row r="174" spans="1:7" x14ac:dyDescent="0.25">
      <c r="A174" s="816" t="s">
        <v>1213</v>
      </c>
      <c r="B174" s="830">
        <v>6.4</v>
      </c>
      <c r="C174" s="831">
        <v>6.8</v>
      </c>
      <c r="D174" s="817">
        <f t="shared" si="9"/>
        <v>6.2499999999999917E-2</v>
      </c>
      <c r="E174" s="69" t="s">
        <v>9</v>
      </c>
      <c r="F174" s="69" t="s">
        <v>1037</v>
      </c>
      <c r="G174" s="807" t="s">
        <v>11</v>
      </c>
    </row>
    <row r="175" spans="1:7" x14ac:dyDescent="0.25">
      <c r="A175" s="816" t="s">
        <v>1214</v>
      </c>
      <c r="B175" s="830">
        <v>5.25</v>
      </c>
      <c r="C175" s="831">
        <v>5.5</v>
      </c>
      <c r="D175" s="817">
        <f t="shared" si="9"/>
        <v>4.7619047619047616E-2</v>
      </c>
      <c r="E175" s="69" t="s">
        <v>9</v>
      </c>
      <c r="F175" s="69" t="s">
        <v>1037</v>
      </c>
      <c r="G175" s="807" t="s">
        <v>11</v>
      </c>
    </row>
    <row r="176" spans="1:7" x14ac:dyDescent="0.25">
      <c r="A176" s="816" t="s">
        <v>1215</v>
      </c>
      <c r="B176" s="830">
        <v>9.25</v>
      </c>
      <c r="C176" s="831">
        <v>9.6999999999999993</v>
      </c>
      <c r="D176" s="817">
        <f t="shared" si="9"/>
        <v>4.8648648648648575E-2</v>
      </c>
      <c r="E176" s="69" t="s">
        <v>9</v>
      </c>
      <c r="F176" s="69" t="s">
        <v>1037</v>
      </c>
      <c r="G176" s="807" t="s">
        <v>11</v>
      </c>
    </row>
    <row r="177" spans="1:7" x14ac:dyDescent="0.25">
      <c r="A177" s="816" t="s">
        <v>1216</v>
      </c>
      <c r="B177" s="830">
        <v>4.45</v>
      </c>
      <c r="C177" s="831">
        <v>4.6500000000000004</v>
      </c>
      <c r="D177" s="817">
        <f t="shared" si="9"/>
        <v>4.4943820224719142E-2</v>
      </c>
      <c r="E177" s="69" t="s">
        <v>9</v>
      </c>
      <c r="F177" s="69" t="s">
        <v>1037</v>
      </c>
      <c r="G177" s="807" t="s">
        <v>11</v>
      </c>
    </row>
    <row r="178" spans="1:7" x14ac:dyDescent="0.25">
      <c r="A178" s="816" t="s">
        <v>1217</v>
      </c>
      <c r="B178" s="830">
        <v>7.75</v>
      </c>
      <c r="C178" s="831">
        <v>8.1</v>
      </c>
      <c r="D178" s="817">
        <f t="shared" si="9"/>
        <v>4.5161290322580601E-2</v>
      </c>
      <c r="E178" s="69" t="s">
        <v>9</v>
      </c>
      <c r="F178" s="69" t="s">
        <v>1037</v>
      </c>
      <c r="G178" s="807" t="s">
        <v>11</v>
      </c>
    </row>
    <row r="179" spans="1:7" x14ac:dyDescent="0.25">
      <c r="A179" s="816" t="s">
        <v>1218</v>
      </c>
      <c r="B179" s="830">
        <v>4.95</v>
      </c>
      <c r="C179" s="831">
        <v>5.15</v>
      </c>
      <c r="D179" s="817">
        <f t="shared" si="9"/>
        <v>4.0404040404040435E-2</v>
      </c>
      <c r="E179" s="69" t="s">
        <v>9</v>
      </c>
      <c r="F179" s="69" t="s">
        <v>1037</v>
      </c>
      <c r="G179" s="807" t="s">
        <v>11</v>
      </c>
    </row>
    <row r="180" spans="1:7" x14ac:dyDescent="0.25">
      <c r="A180" s="816" t="s">
        <v>1219</v>
      </c>
      <c r="B180" s="830">
        <v>4.95</v>
      </c>
      <c r="C180" s="831">
        <v>5.3</v>
      </c>
      <c r="D180" s="817">
        <f t="shared" si="9"/>
        <v>7.0707070707070635E-2</v>
      </c>
      <c r="E180" s="69" t="s">
        <v>9</v>
      </c>
      <c r="F180" s="69" t="s">
        <v>1037</v>
      </c>
      <c r="G180" s="807" t="s">
        <v>11</v>
      </c>
    </row>
    <row r="181" spans="1:7" x14ac:dyDescent="0.25">
      <c r="A181" s="816" t="s">
        <v>1220</v>
      </c>
      <c r="B181" s="830">
        <v>6.5</v>
      </c>
      <c r="C181" s="831">
        <v>6.9850000000000003</v>
      </c>
      <c r="D181" s="817">
        <f t="shared" si="9"/>
        <v>7.4615384615384667E-2</v>
      </c>
      <c r="E181" s="69" t="s">
        <v>9</v>
      </c>
      <c r="F181" s="69" t="s">
        <v>1037</v>
      </c>
      <c r="G181" s="807" t="s">
        <v>11</v>
      </c>
    </row>
    <row r="182" spans="1:7" x14ac:dyDescent="0.25">
      <c r="A182" s="816" t="s">
        <v>1221</v>
      </c>
      <c r="B182" s="830">
        <v>3.75</v>
      </c>
      <c r="C182" s="831">
        <v>4</v>
      </c>
      <c r="D182" s="817">
        <f t="shared" si="9"/>
        <v>6.6666666666666666E-2</v>
      </c>
      <c r="E182" s="69" t="s">
        <v>9</v>
      </c>
      <c r="F182" s="69" t="s">
        <v>1037</v>
      </c>
      <c r="G182" s="807" t="s">
        <v>11</v>
      </c>
    </row>
    <row r="183" spans="1:7" x14ac:dyDescent="0.25">
      <c r="A183" s="816" t="s">
        <v>1222</v>
      </c>
      <c r="B183" s="830">
        <v>4.95</v>
      </c>
      <c r="C183" s="831">
        <v>5.3</v>
      </c>
      <c r="D183" s="817">
        <f t="shared" si="9"/>
        <v>7.0707070707070635E-2</v>
      </c>
      <c r="E183" s="69" t="s">
        <v>9</v>
      </c>
      <c r="F183" s="69" t="s">
        <v>1037</v>
      </c>
      <c r="G183" s="807" t="s">
        <v>11</v>
      </c>
    </row>
    <row r="184" spans="1:7" ht="28.5" x14ac:dyDescent="0.25">
      <c r="A184" s="816" t="s">
        <v>1223</v>
      </c>
      <c r="B184" s="886">
        <v>5.5</v>
      </c>
      <c r="C184" s="831">
        <v>5.9</v>
      </c>
      <c r="D184" s="817">
        <f t="shared" si="9"/>
        <v>7.2727272727272793E-2</v>
      </c>
      <c r="E184" s="69" t="s">
        <v>9</v>
      </c>
      <c r="F184" s="69" t="s">
        <v>1037</v>
      </c>
      <c r="G184" s="807" t="s">
        <v>11</v>
      </c>
    </row>
    <row r="185" spans="1:7" x14ac:dyDescent="0.25">
      <c r="A185" s="816" t="s">
        <v>1224</v>
      </c>
      <c r="B185" s="830">
        <v>4.95</v>
      </c>
      <c r="C185" s="831">
        <v>5.3</v>
      </c>
      <c r="D185" s="817">
        <f t="shared" si="9"/>
        <v>7.0707070707070635E-2</v>
      </c>
      <c r="E185" s="69" t="s">
        <v>9</v>
      </c>
      <c r="F185" s="69" t="s">
        <v>1037</v>
      </c>
      <c r="G185" s="807" t="s">
        <v>11</v>
      </c>
    </row>
    <row r="186" spans="1:7" x14ac:dyDescent="0.25">
      <c r="A186" s="816" t="s">
        <v>1225</v>
      </c>
      <c r="B186" s="830">
        <v>4.95</v>
      </c>
      <c r="C186" s="831">
        <v>5.3</v>
      </c>
      <c r="D186" s="817">
        <f t="shared" si="9"/>
        <v>7.0707070707070635E-2</v>
      </c>
      <c r="E186" s="69" t="s">
        <v>9</v>
      </c>
      <c r="F186" s="69" t="s">
        <v>1037</v>
      </c>
      <c r="G186" s="807" t="s">
        <v>11</v>
      </c>
    </row>
    <row r="187" spans="1:7" x14ac:dyDescent="0.25">
      <c r="A187" s="816" t="s">
        <v>1226</v>
      </c>
      <c r="B187" s="830">
        <v>4.95</v>
      </c>
      <c r="C187" s="831">
        <v>5.3</v>
      </c>
      <c r="D187" s="817">
        <f t="shared" si="9"/>
        <v>7.0707070707070635E-2</v>
      </c>
      <c r="E187" s="69" t="s">
        <v>9</v>
      </c>
      <c r="F187" s="69" t="s">
        <v>1037</v>
      </c>
      <c r="G187" s="807" t="s">
        <v>11</v>
      </c>
    </row>
    <row r="188" spans="1:7" x14ac:dyDescent="0.25">
      <c r="A188" s="816" t="s">
        <v>1227</v>
      </c>
      <c r="B188" s="830">
        <v>4.95</v>
      </c>
      <c r="C188" s="831">
        <v>5.3</v>
      </c>
      <c r="D188" s="817">
        <f t="shared" si="9"/>
        <v>7.0707070707070635E-2</v>
      </c>
      <c r="E188" s="69" t="s">
        <v>9</v>
      </c>
      <c r="F188" s="69" t="s">
        <v>1037</v>
      </c>
      <c r="G188" s="807" t="s">
        <v>11</v>
      </c>
    </row>
    <row r="189" spans="1:7" x14ac:dyDescent="0.25">
      <c r="A189" s="816" t="s">
        <v>1228</v>
      </c>
      <c r="B189" s="830">
        <v>4.95</v>
      </c>
      <c r="C189" s="831">
        <v>5.3</v>
      </c>
      <c r="D189" s="817">
        <f t="shared" si="9"/>
        <v>7.0707070707070635E-2</v>
      </c>
      <c r="E189" s="69" t="s">
        <v>9</v>
      </c>
      <c r="F189" s="69" t="s">
        <v>1037</v>
      </c>
      <c r="G189" s="807" t="s">
        <v>11</v>
      </c>
    </row>
    <row r="190" spans="1:7" x14ac:dyDescent="0.25">
      <c r="A190" s="816" t="s">
        <v>1229</v>
      </c>
      <c r="B190" s="830">
        <v>4.95</v>
      </c>
      <c r="C190" s="831">
        <v>5.3</v>
      </c>
      <c r="D190" s="817">
        <f t="shared" si="9"/>
        <v>7.0707070707070635E-2</v>
      </c>
      <c r="E190" s="69" t="s">
        <v>9</v>
      </c>
      <c r="F190" s="69" t="s">
        <v>1037</v>
      </c>
      <c r="G190" s="807" t="s">
        <v>11</v>
      </c>
    </row>
    <row r="191" spans="1:7" x14ac:dyDescent="0.25">
      <c r="A191" s="816" t="s">
        <v>1230</v>
      </c>
      <c r="B191" s="830">
        <v>4.95</v>
      </c>
      <c r="C191" s="831">
        <v>5.3</v>
      </c>
      <c r="D191" s="817">
        <f t="shared" si="9"/>
        <v>7.0707070707070635E-2</v>
      </c>
      <c r="E191" s="69" t="s">
        <v>9</v>
      </c>
      <c r="F191" s="69" t="s">
        <v>1037</v>
      </c>
      <c r="G191" s="807" t="s">
        <v>11</v>
      </c>
    </row>
    <row r="192" spans="1:7" x14ac:dyDescent="0.25">
      <c r="A192" s="816" t="s">
        <v>1231</v>
      </c>
      <c r="B192" s="830">
        <v>4.5</v>
      </c>
      <c r="C192" s="831">
        <v>5</v>
      </c>
      <c r="D192" s="817">
        <f t="shared" si="9"/>
        <v>0.1111111111111111</v>
      </c>
      <c r="E192" s="69" t="s">
        <v>9</v>
      </c>
      <c r="F192" s="69" t="s">
        <v>1037</v>
      </c>
      <c r="G192" s="807" t="s">
        <v>11</v>
      </c>
    </row>
    <row r="193" spans="1:7" x14ac:dyDescent="0.25">
      <c r="A193" s="816" t="s">
        <v>1232</v>
      </c>
      <c r="B193" s="830">
        <v>4.5</v>
      </c>
      <c r="C193" s="831">
        <v>5</v>
      </c>
      <c r="D193" s="817">
        <f t="shared" si="9"/>
        <v>0.1111111111111111</v>
      </c>
      <c r="E193" s="69" t="s">
        <v>9</v>
      </c>
      <c r="F193" s="69" t="s">
        <v>1037</v>
      </c>
      <c r="G193" s="807" t="s">
        <v>11</v>
      </c>
    </row>
    <row r="194" spans="1:7" x14ac:dyDescent="0.25">
      <c r="A194" s="875" t="s">
        <v>1233</v>
      </c>
      <c r="B194" s="830">
        <v>4.4000000000000004</v>
      </c>
      <c r="C194" s="831">
        <v>4.75</v>
      </c>
      <c r="D194" s="817">
        <f t="shared" si="9"/>
        <v>7.9545454545454461E-2</v>
      </c>
      <c r="E194" s="876" t="s">
        <v>9</v>
      </c>
      <c r="F194" s="876" t="s">
        <v>1037</v>
      </c>
      <c r="G194" s="807" t="s">
        <v>11</v>
      </c>
    </row>
    <row r="195" spans="1:7" ht="29.25" thickBot="1" x14ac:dyDescent="0.3">
      <c r="A195" s="872" t="s">
        <v>1234</v>
      </c>
      <c r="B195" s="873">
        <v>3.85</v>
      </c>
      <c r="C195" s="874">
        <v>4.2</v>
      </c>
      <c r="D195" s="837">
        <f t="shared" si="9"/>
        <v>9.0909090909090925E-2</v>
      </c>
      <c r="E195" s="789" t="s">
        <v>9</v>
      </c>
      <c r="F195" s="789" t="s">
        <v>1037</v>
      </c>
      <c r="G195" s="814" t="s">
        <v>11</v>
      </c>
    </row>
    <row r="196" spans="1:7" ht="15.75" thickBot="1" x14ac:dyDescent="0.3"/>
    <row r="197" spans="1:7" ht="45" x14ac:dyDescent="0.25">
      <c r="A197" s="867" t="s">
        <v>1235</v>
      </c>
      <c r="B197" s="823" t="s">
        <v>71</v>
      </c>
      <c r="C197" s="824" t="s">
        <v>1034</v>
      </c>
      <c r="D197" s="825" t="s">
        <v>1035</v>
      </c>
      <c r="E197" s="710" t="s">
        <v>73</v>
      </c>
      <c r="F197" s="710" t="s">
        <v>6</v>
      </c>
      <c r="G197" s="757" t="s">
        <v>7</v>
      </c>
    </row>
    <row r="198" spans="1:7" x14ac:dyDescent="0.25">
      <c r="A198" s="816" t="s">
        <v>1236</v>
      </c>
      <c r="B198" s="830">
        <v>105</v>
      </c>
      <c r="C198" s="831">
        <v>130</v>
      </c>
      <c r="D198" s="817">
        <f t="shared" ref="D198:D206" si="10">((C198-B198)/B198)</f>
        <v>0.23809523809523808</v>
      </c>
      <c r="E198" s="69" t="s">
        <v>9</v>
      </c>
      <c r="F198" s="69" t="s">
        <v>1182</v>
      </c>
      <c r="G198" s="807" t="s">
        <v>11</v>
      </c>
    </row>
    <row r="199" spans="1:7" x14ac:dyDescent="0.25">
      <c r="A199" s="816" t="s">
        <v>1237</v>
      </c>
      <c r="B199" s="830">
        <v>48.5</v>
      </c>
      <c r="C199" s="831">
        <v>71.5</v>
      </c>
      <c r="D199" s="817">
        <f t="shared" si="10"/>
        <v>0.47422680412371132</v>
      </c>
      <c r="E199" s="69" t="s">
        <v>9</v>
      </c>
      <c r="F199" s="69" t="s">
        <v>1182</v>
      </c>
      <c r="G199" s="807" t="s">
        <v>11</v>
      </c>
    </row>
    <row r="200" spans="1:7" x14ac:dyDescent="0.25">
      <c r="A200" s="816" t="s">
        <v>1238</v>
      </c>
      <c r="B200" s="830">
        <v>52.5</v>
      </c>
      <c r="C200" s="831">
        <v>71.5</v>
      </c>
      <c r="D200" s="817">
        <f t="shared" si="10"/>
        <v>0.3619047619047619</v>
      </c>
      <c r="E200" s="69" t="s">
        <v>9</v>
      </c>
      <c r="F200" s="69" t="s">
        <v>1182</v>
      </c>
      <c r="G200" s="807" t="s">
        <v>11</v>
      </c>
    </row>
    <row r="201" spans="1:7" x14ac:dyDescent="0.25">
      <c r="A201" s="816" t="s">
        <v>1239</v>
      </c>
      <c r="B201" s="830">
        <v>200</v>
      </c>
      <c r="C201" s="831">
        <v>250</v>
      </c>
      <c r="D201" s="817">
        <f t="shared" si="10"/>
        <v>0.25</v>
      </c>
      <c r="E201" s="69" t="s">
        <v>9</v>
      </c>
      <c r="F201" s="69" t="s">
        <v>1182</v>
      </c>
      <c r="G201" s="807" t="s">
        <v>11</v>
      </c>
    </row>
    <row r="202" spans="1:7" x14ac:dyDescent="0.25">
      <c r="A202" s="816" t="s">
        <v>1240</v>
      </c>
      <c r="B202" s="830">
        <v>9.85</v>
      </c>
      <c r="C202" s="831">
        <v>12</v>
      </c>
      <c r="D202" s="817">
        <f t="shared" si="10"/>
        <v>0.21827411167512695</v>
      </c>
      <c r="E202" s="69" t="s">
        <v>9</v>
      </c>
      <c r="F202" s="69" t="s">
        <v>1037</v>
      </c>
      <c r="G202" s="807" t="s">
        <v>11</v>
      </c>
    </row>
    <row r="203" spans="1:7" x14ac:dyDescent="0.25">
      <c r="A203" s="816" t="s">
        <v>1241</v>
      </c>
      <c r="B203" s="830">
        <v>5.35</v>
      </c>
      <c r="C203" s="831">
        <v>6</v>
      </c>
      <c r="D203" s="817">
        <f t="shared" si="10"/>
        <v>0.12149532710280381</v>
      </c>
      <c r="E203" s="69" t="s">
        <v>9</v>
      </c>
      <c r="F203" s="69" t="s">
        <v>1037</v>
      </c>
      <c r="G203" s="807" t="s">
        <v>11</v>
      </c>
    </row>
    <row r="204" spans="1:7" x14ac:dyDescent="0.25">
      <c r="A204" s="816" t="s">
        <v>1242</v>
      </c>
      <c r="B204" s="830">
        <v>5.35</v>
      </c>
      <c r="C204" s="831">
        <v>6</v>
      </c>
      <c r="D204" s="817">
        <f t="shared" si="10"/>
        <v>0.12149532710280381</v>
      </c>
      <c r="E204" s="69" t="s">
        <v>9</v>
      </c>
      <c r="F204" s="69" t="s">
        <v>1037</v>
      </c>
      <c r="G204" s="807" t="s">
        <v>11</v>
      </c>
    </row>
    <row r="205" spans="1:7" x14ac:dyDescent="0.25">
      <c r="A205" s="816" t="s">
        <v>1243</v>
      </c>
      <c r="B205" s="830">
        <v>2.75</v>
      </c>
      <c r="C205" s="831">
        <v>2.75</v>
      </c>
      <c r="D205" s="817">
        <f t="shared" si="10"/>
        <v>0</v>
      </c>
      <c r="E205" s="69" t="s">
        <v>28</v>
      </c>
      <c r="F205" s="69" t="s">
        <v>1244</v>
      </c>
      <c r="G205" s="807" t="s">
        <v>11</v>
      </c>
    </row>
    <row r="206" spans="1:7" x14ac:dyDescent="0.25">
      <c r="A206" s="816" t="s">
        <v>1245</v>
      </c>
      <c r="B206" s="830">
        <v>7.7</v>
      </c>
      <c r="C206" s="831">
        <v>7.7</v>
      </c>
      <c r="D206" s="817">
        <f t="shared" si="10"/>
        <v>0</v>
      </c>
      <c r="E206" s="69" t="s">
        <v>28</v>
      </c>
      <c r="F206" s="69" t="s">
        <v>1244</v>
      </c>
      <c r="G206" s="807" t="s">
        <v>11</v>
      </c>
    </row>
    <row r="207" spans="1:7" ht="15.75" thickBot="1" x14ac:dyDescent="0.3">
      <c r="A207" s="872" t="s">
        <v>1246</v>
      </c>
      <c r="B207" s="873" t="s">
        <v>652</v>
      </c>
      <c r="C207" s="874" t="s">
        <v>652</v>
      </c>
      <c r="D207" s="837"/>
      <c r="E207" s="877" t="s">
        <v>219</v>
      </c>
      <c r="F207" s="878" t="s">
        <v>219</v>
      </c>
      <c r="G207" s="814" t="s">
        <v>11</v>
      </c>
    </row>
    <row r="208" spans="1:7" ht="15.75" thickBot="1" x14ac:dyDescent="0.3"/>
    <row r="209" spans="1:7" ht="45" x14ac:dyDescent="0.25">
      <c r="A209" s="867" t="s">
        <v>1247</v>
      </c>
      <c r="B209" s="823" t="s">
        <v>71</v>
      </c>
      <c r="C209" s="824" t="s">
        <v>1034</v>
      </c>
      <c r="D209" s="825" t="s">
        <v>1035</v>
      </c>
      <c r="E209" s="710" t="s">
        <v>73</v>
      </c>
      <c r="F209" s="710" t="s">
        <v>6</v>
      </c>
      <c r="G209" s="757" t="s">
        <v>7</v>
      </c>
    </row>
    <row r="210" spans="1:7" x14ac:dyDescent="0.25">
      <c r="A210" s="816" t="s">
        <v>1248</v>
      </c>
      <c r="B210" s="830">
        <v>4.2</v>
      </c>
      <c r="C210" s="831">
        <v>4.4000000000000004</v>
      </c>
      <c r="D210" s="817">
        <f t="shared" ref="D210:D219" si="11">((C210-B210)/B210)</f>
        <v>4.7619047619047658E-2</v>
      </c>
      <c r="E210" s="69" t="s">
        <v>9</v>
      </c>
      <c r="F210" s="69" t="s">
        <v>1037</v>
      </c>
      <c r="G210" s="807" t="s">
        <v>11</v>
      </c>
    </row>
    <row r="211" spans="1:7" x14ac:dyDescent="0.25">
      <c r="A211" s="816" t="s">
        <v>1249</v>
      </c>
      <c r="B211" s="830">
        <v>7.2</v>
      </c>
      <c r="C211" s="831">
        <v>8.4</v>
      </c>
      <c r="D211" s="817">
        <f t="shared" si="11"/>
        <v>0.16666666666666669</v>
      </c>
      <c r="E211" s="69" t="s">
        <v>9</v>
      </c>
      <c r="F211" s="69" t="s">
        <v>1037</v>
      </c>
      <c r="G211" s="807" t="s">
        <v>11</v>
      </c>
    </row>
    <row r="212" spans="1:7" x14ac:dyDescent="0.25">
      <c r="A212" s="816" t="s">
        <v>1250</v>
      </c>
      <c r="B212" s="830">
        <v>5.2</v>
      </c>
      <c r="C212" s="831">
        <v>8.4</v>
      </c>
      <c r="D212" s="817">
        <f t="shared" si="11"/>
        <v>0.61538461538461542</v>
      </c>
      <c r="E212" s="69" t="s">
        <v>9</v>
      </c>
      <c r="F212" s="69" t="s">
        <v>1037</v>
      </c>
      <c r="G212" s="807" t="s">
        <v>11</v>
      </c>
    </row>
    <row r="213" spans="1:7" x14ac:dyDescent="0.25">
      <c r="A213" s="816" t="s">
        <v>1251</v>
      </c>
      <c r="B213" s="830">
        <v>32</v>
      </c>
      <c r="C213" s="831">
        <v>36</v>
      </c>
      <c r="D213" s="817">
        <f t="shared" si="11"/>
        <v>0.125</v>
      </c>
      <c r="E213" s="69" t="s">
        <v>9</v>
      </c>
      <c r="F213" s="69" t="s">
        <v>1037</v>
      </c>
      <c r="G213" s="807" t="s">
        <v>11</v>
      </c>
    </row>
    <row r="214" spans="1:7" x14ac:dyDescent="0.25">
      <c r="A214" s="816" t="s">
        <v>1252</v>
      </c>
      <c r="B214" s="830">
        <v>7.2</v>
      </c>
      <c r="C214" s="831">
        <v>8.4</v>
      </c>
      <c r="D214" s="817">
        <f t="shared" si="11"/>
        <v>0.16666666666666669</v>
      </c>
      <c r="E214" s="69" t="s">
        <v>9</v>
      </c>
      <c r="F214" s="69" t="s">
        <v>1037</v>
      </c>
      <c r="G214" s="807" t="s">
        <v>11</v>
      </c>
    </row>
    <row r="215" spans="1:7" x14ac:dyDescent="0.25">
      <c r="A215" s="816" t="s">
        <v>1253</v>
      </c>
      <c r="B215" s="830">
        <v>7.2</v>
      </c>
      <c r="C215" s="831">
        <v>8.4</v>
      </c>
      <c r="D215" s="817">
        <f t="shared" si="11"/>
        <v>0.16666666666666669</v>
      </c>
      <c r="E215" s="69" t="s">
        <v>9</v>
      </c>
      <c r="F215" s="69" t="s">
        <v>1037</v>
      </c>
      <c r="G215" s="807" t="s">
        <v>11</v>
      </c>
    </row>
    <row r="216" spans="1:7" x14ac:dyDescent="0.25">
      <c r="A216" s="816" t="s">
        <v>1254</v>
      </c>
      <c r="B216" s="830">
        <v>9.6</v>
      </c>
      <c r="C216" s="831">
        <v>11.2</v>
      </c>
      <c r="D216" s="817">
        <f t="shared" si="11"/>
        <v>0.16666666666666663</v>
      </c>
      <c r="E216" s="69" t="s">
        <v>9</v>
      </c>
      <c r="F216" s="69" t="s">
        <v>1037</v>
      </c>
      <c r="G216" s="807" t="s">
        <v>11</v>
      </c>
    </row>
    <row r="217" spans="1:7" x14ac:dyDescent="0.25">
      <c r="A217" s="816" t="s">
        <v>1255</v>
      </c>
      <c r="B217" s="830">
        <v>2</v>
      </c>
      <c r="C217" s="831">
        <v>2.4</v>
      </c>
      <c r="D217" s="817">
        <f t="shared" si="11"/>
        <v>0.19999999999999996</v>
      </c>
      <c r="E217" s="69" t="s">
        <v>9</v>
      </c>
      <c r="F217" s="69" t="s">
        <v>1037</v>
      </c>
      <c r="G217" s="807" t="s">
        <v>11</v>
      </c>
    </row>
    <row r="218" spans="1:7" x14ac:dyDescent="0.25">
      <c r="A218" s="816" t="s">
        <v>1256</v>
      </c>
      <c r="B218" s="830">
        <v>32</v>
      </c>
      <c r="C218" s="831">
        <v>36</v>
      </c>
      <c r="D218" s="817">
        <f t="shared" si="11"/>
        <v>0.125</v>
      </c>
      <c r="E218" s="69" t="s">
        <v>9</v>
      </c>
      <c r="F218" s="69" t="s">
        <v>1037</v>
      </c>
      <c r="G218" s="807" t="s">
        <v>11</v>
      </c>
    </row>
    <row r="219" spans="1:7" x14ac:dyDescent="0.25">
      <c r="A219" s="816" t="s">
        <v>1257</v>
      </c>
      <c r="B219" s="830">
        <v>5.2</v>
      </c>
      <c r="C219" s="831">
        <v>5.6</v>
      </c>
      <c r="D219" s="817">
        <f t="shared" si="11"/>
        <v>7.6923076923076816E-2</v>
      </c>
      <c r="E219" s="69" t="s">
        <v>9</v>
      </c>
      <c r="F219" s="69" t="s">
        <v>1037</v>
      </c>
      <c r="G219" s="807" t="s">
        <v>11</v>
      </c>
    </row>
    <row r="220" spans="1:7" ht="28.5" x14ac:dyDescent="0.25">
      <c r="A220" s="816" t="s">
        <v>1258</v>
      </c>
      <c r="B220" s="830">
        <v>29.6</v>
      </c>
      <c r="C220" s="831" t="s">
        <v>1259</v>
      </c>
      <c r="D220" s="817"/>
      <c r="E220" s="69" t="s">
        <v>9</v>
      </c>
      <c r="F220" s="69" t="s">
        <v>1260</v>
      </c>
      <c r="G220" s="807" t="s">
        <v>11</v>
      </c>
    </row>
    <row r="221" spans="1:7" ht="29.25" thickBot="1" x14ac:dyDescent="0.3">
      <c r="A221" s="872" t="s">
        <v>1261</v>
      </c>
      <c r="B221" s="873">
        <v>296</v>
      </c>
      <c r="C221" s="874" t="s">
        <v>1259</v>
      </c>
      <c r="D221" s="837"/>
      <c r="E221" s="789" t="s">
        <v>9</v>
      </c>
      <c r="F221" s="789" t="s">
        <v>393</v>
      </c>
      <c r="G221" s="814" t="s">
        <v>11</v>
      </c>
    </row>
    <row r="222" spans="1:7" ht="15.75" thickBot="1" x14ac:dyDescent="0.3">
      <c r="A222" s="749"/>
      <c r="B222" s="879"/>
      <c r="C222" s="880"/>
      <c r="D222" s="881"/>
      <c r="E222" s="754"/>
      <c r="F222" s="754"/>
      <c r="G222" s="882"/>
    </row>
    <row r="223" spans="1:7" ht="45" x14ac:dyDescent="0.25">
      <c r="A223" s="867" t="s">
        <v>1262</v>
      </c>
      <c r="B223" s="823" t="s">
        <v>71</v>
      </c>
      <c r="C223" s="824" t="s">
        <v>1034</v>
      </c>
      <c r="D223" s="883" t="s">
        <v>1035</v>
      </c>
      <c r="E223" s="884" t="s">
        <v>73</v>
      </c>
      <c r="F223" s="884" t="s">
        <v>6</v>
      </c>
      <c r="G223" s="885" t="s">
        <v>1263</v>
      </c>
    </row>
    <row r="224" spans="1:7" x14ac:dyDescent="0.25">
      <c r="A224" s="816" t="s">
        <v>1264</v>
      </c>
      <c r="B224" s="830">
        <v>45</v>
      </c>
      <c r="C224" s="831">
        <v>55</v>
      </c>
      <c r="D224" s="817">
        <f t="shared" ref="D224:D256" si="12">((C224-B224)/B224)</f>
        <v>0.22222222222222221</v>
      </c>
      <c r="E224" s="69" t="s">
        <v>9</v>
      </c>
      <c r="F224" s="69" t="s">
        <v>1037</v>
      </c>
      <c r="G224" s="760" t="s">
        <v>11</v>
      </c>
    </row>
    <row r="225" spans="1:7" ht="28.5" x14ac:dyDescent="0.25">
      <c r="A225" s="816" t="s">
        <v>1265</v>
      </c>
      <c r="B225" s="830">
        <v>80</v>
      </c>
      <c r="C225" s="831">
        <v>110</v>
      </c>
      <c r="D225" s="817">
        <f t="shared" si="12"/>
        <v>0.375</v>
      </c>
      <c r="E225" s="69" t="s">
        <v>9</v>
      </c>
      <c r="F225" s="69" t="s">
        <v>1037</v>
      </c>
      <c r="G225" s="760" t="s">
        <v>11</v>
      </c>
    </row>
    <row r="226" spans="1:7" ht="28.5" x14ac:dyDescent="0.25">
      <c r="A226" s="816" t="s">
        <v>1266</v>
      </c>
      <c r="B226" s="830">
        <v>80</v>
      </c>
      <c r="C226" s="831">
        <v>110</v>
      </c>
      <c r="D226" s="817">
        <f t="shared" si="12"/>
        <v>0.375</v>
      </c>
      <c r="E226" s="69" t="s">
        <v>9</v>
      </c>
      <c r="F226" s="69" t="s">
        <v>1037</v>
      </c>
      <c r="G226" s="760" t="s">
        <v>11</v>
      </c>
    </row>
    <row r="227" spans="1:7" x14ac:dyDescent="0.25">
      <c r="A227" s="816" t="s">
        <v>1267</v>
      </c>
      <c r="B227" s="830">
        <v>50</v>
      </c>
      <c r="C227" s="831">
        <v>62.5</v>
      </c>
      <c r="D227" s="817">
        <f t="shared" si="12"/>
        <v>0.25</v>
      </c>
      <c r="E227" s="69" t="s">
        <v>9</v>
      </c>
      <c r="F227" s="69" t="s">
        <v>1037</v>
      </c>
      <c r="G227" s="760" t="s">
        <v>11</v>
      </c>
    </row>
    <row r="228" spans="1:7" x14ac:dyDescent="0.25">
      <c r="A228" s="816" t="s">
        <v>1268</v>
      </c>
      <c r="B228" s="830">
        <v>50</v>
      </c>
      <c r="C228" s="831">
        <v>62.5</v>
      </c>
      <c r="D228" s="817">
        <f t="shared" si="12"/>
        <v>0.25</v>
      </c>
      <c r="E228" s="69" t="s">
        <v>9</v>
      </c>
      <c r="F228" s="69" t="s">
        <v>1037</v>
      </c>
      <c r="G228" s="760" t="s">
        <v>11</v>
      </c>
    </row>
    <row r="229" spans="1:7" x14ac:dyDescent="0.25">
      <c r="A229" s="816" t="s">
        <v>1269</v>
      </c>
      <c r="B229" s="830">
        <v>50</v>
      </c>
      <c r="C229" s="831">
        <v>62.5</v>
      </c>
      <c r="D229" s="817">
        <f t="shared" si="12"/>
        <v>0.25</v>
      </c>
      <c r="E229" s="69" t="s">
        <v>9</v>
      </c>
      <c r="F229" s="69" t="s">
        <v>1037</v>
      </c>
      <c r="G229" s="760" t="s">
        <v>11</v>
      </c>
    </row>
    <row r="230" spans="1:7" x14ac:dyDescent="0.25">
      <c r="A230" s="816" t="s">
        <v>1270</v>
      </c>
      <c r="B230" s="830">
        <v>70</v>
      </c>
      <c r="C230" s="831">
        <v>87.5</v>
      </c>
      <c r="D230" s="817">
        <f t="shared" si="12"/>
        <v>0.25</v>
      </c>
      <c r="E230" s="69" t="s">
        <v>9</v>
      </c>
      <c r="F230" s="69" t="s">
        <v>1037</v>
      </c>
      <c r="G230" s="760" t="s">
        <v>11</v>
      </c>
    </row>
    <row r="231" spans="1:7" x14ac:dyDescent="0.25">
      <c r="A231" s="816" t="s">
        <v>1271</v>
      </c>
      <c r="B231" s="830">
        <v>55</v>
      </c>
      <c r="C231" s="831">
        <v>65</v>
      </c>
      <c r="D231" s="817">
        <f t="shared" si="12"/>
        <v>0.18181818181818182</v>
      </c>
      <c r="E231" s="69" t="s">
        <v>9</v>
      </c>
      <c r="F231" s="69" t="s">
        <v>1037</v>
      </c>
      <c r="G231" s="760" t="s">
        <v>11</v>
      </c>
    </row>
    <row r="232" spans="1:7" ht="28.5" x14ac:dyDescent="0.25">
      <c r="A232" s="816" t="s">
        <v>1272</v>
      </c>
      <c r="B232" s="830">
        <v>80</v>
      </c>
      <c r="C232" s="831">
        <v>110</v>
      </c>
      <c r="D232" s="817">
        <f t="shared" si="12"/>
        <v>0.375</v>
      </c>
      <c r="E232" s="69" t="s">
        <v>9</v>
      </c>
      <c r="F232" s="69" t="s">
        <v>1037</v>
      </c>
      <c r="G232" s="760" t="s">
        <v>11</v>
      </c>
    </row>
    <row r="233" spans="1:7" ht="28.5" x14ac:dyDescent="0.25">
      <c r="A233" s="816" t="s">
        <v>1273</v>
      </c>
      <c r="B233" s="830">
        <v>80</v>
      </c>
      <c r="C233" s="831">
        <v>110</v>
      </c>
      <c r="D233" s="817">
        <f t="shared" si="12"/>
        <v>0.375</v>
      </c>
      <c r="E233" s="69" t="s">
        <v>9</v>
      </c>
      <c r="F233" s="69" t="s">
        <v>1037</v>
      </c>
      <c r="G233" s="760" t="s">
        <v>11</v>
      </c>
    </row>
    <row r="234" spans="1:7" ht="28.5" x14ac:dyDescent="0.25">
      <c r="A234" s="816" t="s">
        <v>1274</v>
      </c>
      <c r="B234" s="830">
        <v>45</v>
      </c>
      <c r="C234" s="831">
        <v>55</v>
      </c>
      <c r="D234" s="817">
        <f t="shared" si="12"/>
        <v>0.22222222222222221</v>
      </c>
      <c r="E234" s="69" t="s">
        <v>9</v>
      </c>
      <c r="F234" s="69" t="s">
        <v>1037</v>
      </c>
      <c r="G234" s="760" t="s">
        <v>11</v>
      </c>
    </row>
    <row r="235" spans="1:7" x14ac:dyDescent="0.25">
      <c r="A235" s="816" t="s">
        <v>1275</v>
      </c>
      <c r="B235" s="830">
        <v>75</v>
      </c>
      <c r="C235" s="831">
        <v>95</v>
      </c>
      <c r="D235" s="817">
        <f t="shared" si="12"/>
        <v>0.26666666666666666</v>
      </c>
      <c r="E235" s="69" t="s">
        <v>9</v>
      </c>
      <c r="F235" s="69" t="s">
        <v>1037</v>
      </c>
      <c r="G235" s="760" t="s">
        <v>11</v>
      </c>
    </row>
    <row r="236" spans="1:7" x14ac:dyDescent="0.25">
      <c r="A236" s="816" t="s">
        <v>1276</v>
      </c>
      <c r="B236" s="830">
        <v>75</v>
      </c>
      <c r="C236" s="831">
        <v>95</v>
      </c>
      <c r="D236" s="817">
        <f t="shared" si="12"/>
        <v>0.26666666666666666</v>
      </c>
      <c r="E236" s="69" t="s">
        <v>9</v>
      </c>
      <c r="F236" s="69" t="s">
        <v>1037</v>
      </c>
      <c r="G236" s="760" t="s">
        <v>11</v>
      </c>
    </row>
    <row r="237" spans="1:7" ht="28.5" x14ac:dyDescent="0.25">
      <c r="A237" s="816" t="s">
        <v>1277</v>
      </c>
      <c r="B237" s="830">
        <v>85</v>
      </c>
      <c r="C237" s="831">
        <v>110</v>
      </c>
      <c r="D237" s="817">
        <f t="shared" si="12"/>
        <v>0.29411764705882354</v>
      </c>
      <c r="E237" s="69" t="s">
        <v>9</v>
      </c>
      <c r="F237" s="69" t="s">
        <v>1037</v>
      </c>
      <c r="G237" s="760" t="s">
        <v>11</v>
      </c>
    </row>
    <row r="238" spans="1:7" ht="28.5" x14ac:dyDescent="0.25">
      <c r="A238" s="816" t="s">
        <v>1278</v>
      </c>
      <c r="B238" s="830">
        <v>40</v>
      </c>
      <c r="C238" s="831">
        <v>45</v>
      </c>
      <c r="D238" s="817">
        <f t="shared" si="12"/>
        <v>0.125</v>
      </c>
      <c r="E238" s="69" t="s">
        <v>9</v>
      </c>
      <c r="F238" s="69" t="s">
        <v>1195</v>
      </c>
      <c r="G238" s="760" t="s">
        <v>11</v>
      </c>
    </row>
    <row r="239" spans="1:7" x14ac:dyDescent="0.25">
      <c r="A239" s="816" t="s">
        <v>1279</v>
      </c>
      <c r="B239" s="830">
        <v>350</v>
      </c>
      <c r="C239" s="831">
        <v>395</v>
      </c>
      <c r="D239" s="817">
        <f t="shared" si="12"/>
        <v>0.12857142857142856</v>
      </c>
      <c r="E239" s="69" t="s">
        <v>9</v>
      </c>
      <c r="F239" s="69" t="s">
        <v>1195</v>
      </c>
      <c r="G239" s="760" t="s">
        <v>11</v>
      </c>
    </row>
    <row r="240" spans="1:7" x14ac:dyDescent="0.25">
      <c r="A240" s="816" t="s">
        <v>1280</v>
      </c>
      <c r="B240" s="830">
        <v>265</v>
      </c>
      <c r="C240" s="831">
        <v>310</v>
      </c>
      <c r="D240" s="817">
        <f t="shared" si="12"/>
        <v>0.16981132075471697</v>
      </c>
      <c r="E240" s="69" t="s">
        <v>9</v>
      </c>
      <c r="F240" s="69" t="s">
        <v>1195</v>
      </c>
      <c r="G240" s="760" t="s">
        <v>11</v>
      </c>
    </row>
    <row r="241" spans="1:7" x14ac:dyDescent="0.25">
      <c r="A241" s="816" t="s">
        <v>1281</v>
      </c>
      <c r="B241" s="830">
        <v>175</v>
      </c>
      <c r="C241" s="831">
        <v>220</v>
      </c>
      <c r="D241" s="817">
        <f t="shared" si="12"/>
        <v>0.25714285714285712</v>
      </c>
      <c r="E241" s="69" t="s">
        <v>9</v>
      </c>
      <c r="F241" s="69" t="s">
        <v>1192</v>
      </c>
      <c r="G241" s="760" t="s">
        <v>11</v>
      </c>
    </row>
    <row r="242" spans="1:7" x14ac:dyDescent="0.25">
      <c r="A242" s="816" t="s">
        <v>1282</v>
      </c>
      <c r="B242" s="830">
        <v>205</v>
      </c>
      <c r="C242" s="831">
        <v>260</v>
      </c>
      <c r="D242" s="817">
        <f t="shared" si="12"/>
        <v>0.26829268292682928</v>
      </c>
      <c r="E242" s="69" t="s">
        <v>9</v>
      </c>
      <c r="F242" s="69" t="s">
        <v>1244</v>
      </c>
      <c r="G242" s="760" t="s">
        <v>11</v>
      </c>
    </row>
    <row r="243" spans="1:7" ht="28.5" x14ac:dyDescent="0.25">
      <c r="A243" s="816" t="s">
        <v>1283</v>
      </c>
      <c r="B243" s="830" t="s">
        <v>147</v>
      </c>
      <c r="C243" s="831" t="s">
        <v>147</v>
      </c>
      <c r="D243" s="817"/>
      <c r="E243" s="69" t="s">
        <v>9</v>
      </c>
      <c r="F243" s="69" t="s">
        <v>1244</v>
      </c>
      <c r="G243" s="760" t="s">
        <v>11</v>
      </c>
    </row>
    <row r="244" spans="1:7" x14ac:dyDescent="0.25">
      <c r="A244" s="816" t="s">
        <v>1284</v>
      </c>
      <c r="B244" s="830">
        <v>380</v>
      </c>
      <c r="C244" s="831">
        <v>450</v>
      </c>
      <c r="D244" s="817">
        <f t="shared" si="12"/>
        <v>0.18421052631578946</v>
      </c>
      <c r="E244" s="69" t="s">
        <v>9</v>
      </c>
      <c r="F244" s="69" t="s">
        <v>1195</v>
      </c>
      <c r="G244" s="760" t="s">
        <v>11</v>
      </c>
    </row>
    <row r="245" spans="1:7" ht="28.5" x14ac:dyDescent="0.25">
      <c r="A245" s="816" t="s">
        <v>1285</v>
      </c>
      <c r="B245" s="830">
        <v>295</v>
      </c>
      <c r="C245" s="831">
        <v>330</v>
      </c>
      <c r="D245" s="817">
        <f t="shared" si="12"/>
        <v>0.11864406779661017</v>
      </c>
      <c r="E245" s="69" t="s">
        <v>9</v>
      </c>
      <c r="F245" s="69" t="s">
        <v>1195</v>
      </c>
      <c r="G245" s="760" t="s">
        <v>11</v>
      </c>
    </row>
    <row r="246" spans="1:7" ht="28.5" x14ac:dyDescent="0.25">
      <c r="A246" s="816" t="s">
        <v>1286</v>
      </c>
      <c r="B246" s="830">
        <v>195</v>
      </c>
      <c r="C246" s="831">
        <v>245</v>
      </c>
      <c r="D246" s="817">
        <f t="shared" si="12"/>
        <v>0.25641025641025639</v>
      </c>
      <c r="E246" s="69" t="s">
        <v>9</v>
      </c>
      <c r="F246" s="69" t="s">
        <v>1192</v>
      </c>
      <c r="G246" s="760" t="s">
        <v>11</v>
      </c>
    </row>
    <row r="247" spans="1:7" x14ac:dyDescent="0.25">
      <c r="A247" s="816" t="s">
        <v>1287</v>
      </c>
      <c r="B247" s="830">
        <v>220</v>
      </c>
      <c r="C247" s="831">
        <v>260</v>
      </c>
      <c r="D247" s="817">
        <f t="shared" si="12"/>
        <v>0.18181818181818182</v>
      </c>
      <c r="E247" s="69" t="s">
        <v>9</v>
      </c>
      <c r="F247" s="69" t="s">
        <v>1244</v>
      </c>
      <c r="G247" s="760" t="s">
        <v>11</v>
      </c>
    </row>
    <row r="248" spans="1:7" ht="28.5" x14ac:dyDescent="0.25">
      <c r="A248" s="816" t="s">
        <v>1288</v>
      </c>
      <c r="B248" s="830" t="s">
        <v>147</v>
      </c>
      <c r="C248" s="831" t="s">
        <v>147</v>
      </c>
      <c r="D248" s="817"/>
      <c r="E248" s="69" t="s">
        <v>9</v>
      </c>
      <c r="F248" s="69" t="s">
        <v>1244</v>
      </c>
      <c r="G248" s="760" t="s">
        <v>11</v>
      </c>
    </row>
    <row r="249" spans="1:7" ht="28.5" x14ac:dyDescent="0.25">
      <c r="A249" s="816" t="s">
        <v>1289</v>
      </c>
      <c r="B249" s="830">
        <v>165</v>
      </c>
      <c r="C249" s="831">
        <v>195</v>
      </c>
      <c r="D249" s="817">
        <f t="shared" si="12"/>
        <v>0.18181818181818182</v>
      </c>
      <c r="E249" s="69" t="s">
        <v>9</v>
      </c>
      <c r="F249" s="69" t="s">
        <v>1290</v>
      </c>
      <c r="G249" s="760" t="s">
        <v>11</v>
      </c>
    </row>
    <row r="250" spans="1:7" ht="28.5" x14ac:dyDescent="0.25">
      <c r="A250" s="816" t="s">
        <v>1291</v>
      </c>
      <c r="B250" s="830">
        <v>180</v>
      </c>
      <c r="C250" s="831">
        <v>220</v>
      </c>
      <c r="D250" s="817">
        <f t="shared" si="12"/>
        <v>0.22222222222222221</v>
      </c>
      <c r="E250" s="69" t="s">
        <v>9</v>
      </c>
      <c r="F250" s="69" t="s">
        <v>1290</v>
      </c>
      <c r="G250" s="760" t="s">
        <v>11</v>
      </c>
    </row>
    <row r="251" spans="1:7" ht="28.5" x14ac:dyDescent="0.25">
      <c r="A251" s="816" t="s">
        <v>1292</v>
      </c>
      <c r="B251" s="830">
        <v>255</v>
      </c>
      <c r="C251" s="831">
        <v>295</v>
      </c>
      <c r="D251" s="817">
        <f t="shared" si="12"/>
        <v>0.15686274509803921</v>
      </c>
      <c r="E251" s="69" t="s">
        <v>9</v>
      </c>
      <c r="F251" s="69" t="s">
        <v>1290</v>
      </c>
      <c r="G251" s="760" t="s">
        <v>11</v>
      </c>
    </row>
    <row r="252" spans="1:7" ht="28.5" x14ac:dyDescent="0.25">
      <c r="A252" s="816" t="s">
        <v>1293</v>
      </c>
      <c r="B252" s="830">
        <v>290</v>
      </c>
      <c r="C252" s="831">
        <v>340</v>
      </c>
      <c r="D252" s="817">
        <f t="shared" si="12"/>
        <v>0.17241379310344829</v>
      </c>
      <c r="E252" s="69" t="s">
        <v>9</v>
      </c>
      <c r="F252" s="69" t="s">
        <v>1290</v>
      </c>
      <c r="G252" s="760" t="s">
        <v>11</v>
      </c>
    </row>
    <row r="253" spans="1:7" ht="28.5" x14ac:dyDescent="0.25">
      <c r="A253" s="816" t="s">
        <v>1294</v>
      </c>
      <c r="B253" s="830">
        <v>395</v>
      </c>
      <c r="C253" s="831">
        <v>460</v>
      </c>
      <c r="D253" s="817">
        <f t="shared" si="12"/>
        <v>0.16455696202531644</v>
      </c>
      <c r="E253" s="69" t="s">
        <v>9</v>
      </c>
      <c r="F253" s="69" t="s">
        <v>1290</v>
      </c>
      <c r="G253" s="760" t="s">
        <v>11</v>
      </c>
    </row>
    <row r="254" spans="1:7" ht="28.5" x14ac:dyDescent="0.25">
      <c r="A254" s="816" t="s">
        <v>1295</v>
      </c>
      <c r="B254" s="830">
        <v>410</v>
      </c>
      <c r="C254" s="831">
        <v>495</v>
      </c>
      <c r="D254" s="817">
        <f t="shared" si="12"/>
        <v>0.2073170731707317</v>
      </c>
      <c r="E254" s="69" t="s">
        <v>9</v>
      </c>
      <c r="F254" s="69" t="s">
        <v>1290</v>
      </c>
      <c r="G254" s="760" t="s">
        <v>11</v>
      </c>
    </row>
    <row r="255" spans="1:7" ht="28.5" x14ac:dyDescent="0.25">
      <c r="A255" s="816" t="s">
        <v>1296</v>
      </c>
      <c r="B255" s="830">
        <v>130</v>
      </c>
      <c r="C255" s="831">
        <v>165</v>
      </c>
      <c r="D255" s="817">
        <f t="shared" si="12"/>
        <v>0.26923076923076922</v>
      </c>
      <c r="E255" s="69" t="s">
        <v>9</v>
      </c>
      <c r="F255" s="69" t="s">
        <v>1290</v>
      </c>
      <c r="G255" s="760" t="s">
        <v>11</v>
      </c>
    </row>
    <row r="256" spans="1:7" x14ac:dyDescent="0.25">
      <c r="A256" s="816" t="s">
        <v>1297</v>
      </c>
      <c r="B256" s="830">
        <v>85</v>
      </c>
      <c r="C256" s="831">
        <v>110</v>
      </c>
      <c r="D256" s="817">
        <f t="shared" si="12"/>
        <v>0.29411764705882354</v>
      </c>
      <c r="E256" s="69" t="s">
        <v>9</v>
      </c>
      <c r="F256" s="69" t="s">
        <v>1290</v>
      </c>
      <c r="G256" s="760" t="s">
        <v>11</v>
      </c>
    </row>
    <row r="257" spans="1:7" ht="28.5" x14ac:dyDescent="0.25">
      <c r="A257" s="816" t="s">
        <v>1289</v>
      </c>
      <c r="B257" s="830">
        <v>900</v>
      </c>
      <c r="C257" s="831" t="s">
        <v>147</v>
      </c>
      <c r="D257" s="817"/>
      <c r="E257" s="69" t="s">
        <v>9</v>
      </c>
      <c r="F257" s="69" t="s">
        <v>1152</v>
      </c>
      <c r="G257" s="760" t="s">
        <v>11</v>
      </c>
    </row>
    <row r="258" spans="1:7" ht="28.5" x14ac:dyDescent="0.25">
      <c r="A258" s="816" t="s">
        <v>1291</v>
      </c>
      <c r="B258" s="830">
        <v>900</v>
      </c>
      <c r="C258" s="831" t="s">
        <v>147</v>
      </c>
      <c r="D258" s="817"/>
      <c r="E258" s="69" t="s">
        <v>9</v>
      </c>
      <c r="F258" s="69" t="s">
        <v>1152</v>
      </c>
      <c r="G258" s="760" t="s">
        <v>11</v>
      </c>
    </row>
    <row r="259" spans="1:7" ht="28.5" x14ac:dyDescent="0.25">
      <c r="A259" s="816" t="s">
        <v>1292</v>
      </c>
      <c r="B259" s="830">
        <v>1350</v>
      </c>
      <c r="C259" s="831" t="s">
        <v>147</v>
      </c>
      <c r="D259" s="817"/>
      <c r="E259" s="69" t="s">
        <v>9</v>
      </c>
      <c r="F259" s="69" t="s">
        <v>1152</v>
      </c>
      <c r="G259" s="760" t="s">
        <v>11</v>
      </c>
    </row>
    <row r="260" spans="1:7" ht="28.5" x14ac:dyDescent="0.25">
      <c r="A260" s="816" t="s">
        <v>1293</v>
      </c>
      <c r="B260" s="830">
        <v>1350</v>
      </c>
      <c r="C260" s="831" t="s">
        <v>147</v>
      </c>
      <c r="D260" s="817"/>
      <c r="E260" s="69" t="s">
        <v>9</v>
      </c>
      <c r="F260" s="69" t="s">
        <v>1152</v>
      </c>
      <c r="G260" s="760" t="s">
        <v>11</v>
      </c>
    </row>
    <row r="261" spans="1:7" ht="28.5" x14ac:dyDescent="0.25">
      <c r="A261" s="816" t="s">
        <v>1298</v>
      </c>
      <c r="B261" s="830">
        <v>450</v>
      </c>
      <c r="C261" s="831" t="s">
        <v>147</v>
      </c>
      <c r="D261" s="817"/>
      <c r="E261" s="69" t="s">
        <v>9</v>
      </c>
      <c r="F261" s="69" t="s">
        <v>1152</v>
      </c>
      <c r="G261" s="760" t="s">
        <v>11</v>
      </c>
    </row>
    <row r="262" spans="1:7" ht="28.5" x14ac:dyDescent="0.25">
      <c r="A262" s="816" t="s">
        <v>1294</v>
      </c>
      <c r="B262" s="830">
        <v>3150</v>
      </c>
      <c r="C262" s="831" t="s">
        <v>147</v>
      </c>
      <c r="D262" s="817"/>
      <c r="E262" s="69" t="s">
        <v>9</v>
      </c>
      <c r="F262" s="69" t="s">
        <v>1152</v>
      </c>
      <c r="G262" s="760" t="s">
        <v>11</v>
      </c>
    </row>
    <row r="263" spans="1:7" ht="29.25" thickBot="1" x14ac:dyDescent="0.3">
      <c r="A263" s="872" t="s">
        <v>1295</v>
      </c>
      <c r="B263" s="873">
        <v>3150</v>
      </c>
      <c r="C263" s="874" t="s">
        <v>147</v>
      </c>
      <c r="D263" s="837"/>
      <c r="E263" s="789" t="s">
        <v>9</v>
      </c>
      <c r="F263" s="789" t="s">
        <v>1152</v>
      </c>
      <c r="G263" s="790" t="s">
        <v>11</v>
      </c>
    </row>
    <row r="264" spans="1:7" ht="15.75" thickBot="1" x14ac:dyDescent="0.3">
      <c r="A264" s="749"/>
      <c r="B264" s="879"/>
      <c r="C264" s="880"/>
      <c r="D264" s="881"/>
      <c r="E264" s="754"/>
      <c r="F264" s="754"/>
      <c r="G264" s="754"/>
    </row>
    <row r="265" spans="1:7" ht="45" x14ac:dyDescent="0.25">
      <c r="A265" s="867" t="s">
        <v>1299</v>
      </c>
      <c r="B265" s="823" t="s">
        <v>71</v>
      </c>
      <c r="C265" s="824" t="s">
        <v>1034</v>
      </c>
      <c r="D265" s="883" t="s">
        <v>1035</v>
      </c>
      <c r="E265" s="884" t="s">
        <v>73</v>
      </c>
      <c r="F265" s="884" t="s">
        <v>6</v>
      </c>
      <c r="G265" s="885" t="s">
        <v>1263</v>
      </c>
    </row>
    <row r="266" spans="1:7" ht="28.5" x14ac:dyDescent="0.25">
      <c r="A266" s="816" t="s">
        <v>1300</v>
      </c>
      <c r="B266" s="830">
        <v>14</v>
      </c>
      <c r="C266" s="831">
        <v>17</v>
      </c>
      <c r="D266" s="817">
        <f t="shared" ref="D266:D293" si="13">((C266-B266)/B266)</f>
        <v>0.21428571428571427</v>
      </c>
      <c r="E266" s="69" t="s">
        <v>45</v>
      </c>
      <c r="F266" s="69" t="s">
        <v>31</v>
      </c>
      <c r="G266" s="760" t="s">
        <v>11</v>
      </c>
    </row>
    <row r="267" spans="1:7" ht="28.5" x14ac:dyDescent="0.25">
      <c r="A267" s="816" t="s">
        <v>1301</v>
      </c>
      <c r="B267" s="830">
        <v>19</v>
      </c>
      <c r="C267" s="831">
        <v>23</v>
      </c>
      <c r="D267" s="817">
        <f t="shared" si="13"/>
        <v>0.21052631578947367</v>
      </c>
      <c r="E267" s="69" t="s">
        <v>45</v>
      </c>
      <c r="F267" s="69" t="s">
        <v>31</v>
      </c>
      <c r="G267" s="760" t="s">
        <v>11</v>
      </c>
    </row>
    <row r="268" spans="1:7" ht="28.5" x14ac:dyDescent="0.25">
      <c r="A268" s="816" t="s">
        <v>1302</v>
      </c>
      <c r="B268" s="830">
        <v>20</v>
      </c>
      <c r="C268" s="831">
        <v>24</v>
      </c>
      <c r="D268" s="817">
        <f t="shared" si="13"/>
        <v>0.2</v>
      </c>
      <c r="E268" s="69" t="s">
        <v>45</v>
      </c>
      <c r="F268" s="69" t="s">
        <v>31</v>
      </c>
      <c r="G268" s="760" t="s">
        <v>11</v>
      </c>
    </row>
    <row r="269" spans="1:7" ht="28.5" x14ac:dyDescent="0.25">
      <c r="A269" s="816" t="s">
        <v>1303</v>
      </c>
      <c r="B269" s="830">
        <v>29</v>
      </c>
      <c r="C269" s="831">
        <v>35</v>
      </c>
      <c r="D269" s="817">
        <f t="shared" si="13"/>
        <v>0.20689655172413793</v>
      </c>
      <c r="E269" s="69" t="s">
        <v>45</v>
      </c>
      <c r="F269" s="69" t="s">
        <v>31</v>
      </c>
      <c r="G269" s="760" t="s">
        <v>11</v>
      </c>
    </row>
    <row r="270" spans="1:7" ht="42.75" x14ac:dyDescent="0.25">
      <c r="A270" s="816" t="s">
        <v>1304</v>
      </c>
      <c r="B270" s="830">
        <v>22.5</v>
      </c>
      <c r="C270" s="831">
        <v>27</v>
      </c>
      <c r="D270" s="817">
        <f t="shared" si="13"/>
        <v>0.2</v>
      </c>
      <c r="E270" s="69" t="s">
        <v>45</v>
      </c>
      <c r="F270" s="69" t="s">
        <v>31</v>
      </c>
      <c r="G270" s="760" t="s">
        <v>11</v>
      </c>
    </row>
    <row r="271" spans="1:7" ht="42.75" x14ac:dyDescent="0.25">
      <c r="A271" s="816" t="s">
        <v>1305</v>
      </c>
      <c r="B271" s="830">
        <v>31</v>
      </c>
      <c r="C271" s="831">
        <v>37.5</v>
      </c>
      <c r="D271" s="817">
        <f t="shared" si="13"/>
        <v>0.20967741935483872</v>
      </c>
      <c r="E271" s="69" t="s">
        <v>45</v>
      </c>
      <c r="F271" s="69" t="s">
        <v>31</v>
      </c>
      <c r="G271" s="760" t="s">
        <v>11</v>
      </c>
    </row>
    <row r="272" spans="1:7" ht="42.75" x14ac:dyDescent="0.25">
      <c r="A272" s="816" t="s">
        <v>1306</v>
      </c>
      <c r="B272" s="830">
        <v>33</v>
      </c>
      <c r="C272" s="831">
        <v>40</v>
      </c>
      <c r="D272" s="817">
        <f t="shared" si="13"/>
        <v>0.21212121212121213</v>
      </c>
      <c r="E272" s="69" t="s">
        <v>45</v>
      </c>
      <c r="F272" s="69" t="s">
        <v>31</v>
      </c>
      <c r="G272" s="760" t="s">
        <v>11</v>
      </c>
    </row>
    <row r="273" spans="1:7" ht="42.75" x14ac:dyDescent="0.25">
      <c r="A273" s="816" t="s">
        <v>1307</v>
      </c>
      <c r="B273" s="830">
        <v>48</v>
      </c>
      <c r="C273" s="831">
        <v>58</v>
      </c>
      <c r="D273" s="817">
        <f t="shared" si="13"/>
        <v>0.20833333333333334</v>
      </c>
      <c r="E273" s="69" t="s">
        <v>45</v>
      </c>
      <c r="F273" s="69" t="s">
        <v>31</v>
      </c>
      <c r="G273" s="760" t="s">
        <v>11</v>
      </c>
    </row>
    <row r="274" spans="1:7" ht="28.5" x14ac:dyDescent="0.25">
      <c r="A274" s="816" t="s">
        <v>1308</v>
      </c>
      <c r="B274" s="830">
        <v>33.5</v>
      </c>
      <c r="C274" s="831">
        <v>40.5</v>
      </c>
      <c r="D274" s="817">
        <f t="shared" si="13"/>
        <v>0.20895522388059701</v>
      </c>
      <c r="E274" s="69" t="s">
        <v>45</v>
      </c>
      <c r="F274" s="69" t="s">
        <v>31</v>
      </c>
      <c r="G274" s="760" t="s">
        <v>11</v>
      </c>
    </row>
    <row r="275" spans="1:7" ht="28.5" x14ac:dyDescent="0.25">
      <c r="A275" s="816" t="s">
        <v>1309</v>
      </c>
      <c r="B275" s="830">
        <v>43</v>
      </c>
      <c r="C275" s="831">
        <v>52</v>
      </c>
      <c r="D275" s="817">
        <f t="shared" si="13"/>
        <v>0.20930232558139536</v>
      </c>
      <c r="E275" s="69" t="s">
        <v>45</v>
      </c>
      <c r="F275" s="69" t="s">
        <v>31</v>
      </c>
      <c r="G275" s="760" t="s">
        <v>11</v>
      </c>
    </row>
    <row r="276" spans="1:7" ht="28.5" x14ac:dyDescent="0.25">
      <c r="A276" s="816" t="s">
        <v>1310</v>
      </c>
      <c r="B276" s="830">
        <v>48</v>
      </c>
      <c r="C276" s="831">
        <v>58</v>
      </c>
      <c r="D276" s="817">
        <f t="shared" si="13"/>
        <v>0.20833333333333334</v>
      </c>
      <c r="E276" s="69" t="s">
        <v>45</v>
      </c>
      <c r="F276" s="69" t="s">
        <v>31</v>
      </c>
      <c r="G276" s="760" t="s">
        <v>11</v>
      </c>
    </row>
    <row r="277" spans="1:7" ht="28.5" x14ac:dyDescent="0.25">
      <c r="A277" s="816" t="s">
        <v>1311</v>
      </c>
      <c r="B277" s="830">
        <v>66.5</v>
      </c>
      <c r="C277" s="831">
        <v>80</v>
      </c>
      <c r="D277" s="817">
        <f t="shared" si="13"/>
        <v>0.20300751879699247</v>
      </c>
      <c r="E277" s="69" t="s">
        <v>45</v>
      </c>
      <c r="F277" s="69" t="s">
        <v>31</v>
      </c>
      <c r="G277" s="760" t="s">
        <v>11</v>
      </c>
    </row>
    <row r="278" spans="1:7" ht="28.5" x14ac:dyDescent="0.25">
      <c r="A278" s="816" t="s">
        <v>1312</v>
      </c>
      <c r="B278" s="830">
        <v>13</v>
      </c>
      <c r="C278" s="831">
        <v>16</v>
      </c>
      <c r="D278" s="817">
        <f t="shared" si="13"/>
        <v>0.23076923076923078</v>
      </c>
      <c r="E278" s="69" t="s">
        <v>45</v>
      </c>
      <c r="F278" s="69" t="s">
        <v>31</v>
      </c>
      <c r="G278" s="760" t="s">
        <v>11</v>
      </c>
    </row>
    <row r="279" spans="1:7" ht="42.75" x14ac:dyDescent="0.25">
      <c r="A279" s="816" t="s">
        <v>1313</v>
      </c>
      <c r="B279" s="830">
        <v>18</v>
      </c>
      <c r="C279" s="831">
        <v>22</v>
      </c>
      <c r="D279" s="817">
        <f t="shared" si="13"/>
        <v>0.22222222222222221</v>
      </c>
      <c r="E279" s="69" t="s">
        <v>45</v>
      </c>
      <c r="F279" s="69" t="s">
        <v>31</v>
      </c>
      <c r="G279" s="760" t="s">
        <v>11</v>
      </c>
    </row>
    <row r="280" spans="1:7" ht="42.75" x14ac:dyDescent="0.25">
      <c r="A280" s="816" t="s">
        <v>1314</v>
      </c>
      <c r="B280" s="830">
        <v>18.5</v>
      </c>
      <c r="C280" s="831">
        <v>22.5</v>
      </c>
      <c r="D280" s="817">
        <f t="shared" si="13"/>
        <v>0.21621621621621623</v>
      </c>
      <c r="E280" s="69" t="s">
        <v>45</v>
      </c>
      <c r="F280" s="69" t="s">
        <v>31</v>
      </c>
      <c r="G280" s="760" t="s">
        <v>11</v>
      </c>
    </row>
    <row r="281" spans="1:7" ht="28.5" x14ac:dyDescent="0.25">
      <c r="A281" s="816" t="s">
        <v>1315</v>
      </c>
      <c r="B281" s="830">
        <v>27.5</v>
      </c>
      <c r="C281" s="831">
        <v>33</v>
      </c>
      <c r="D281" s="817">
        <f t="shared" si="13"/>
        <v>0.2</v>
      </c>
      <c r="E281" s="69" t="s">
        <v>45</v>
      </c>
      <c r="F281" s="69" t="s">
        <v>31</v>
      </c>
      <c r="G281" s="760" t="s">
        <v>11</v>
      </c>
    </row>
    <row r="282" spans="1:7" ht="42.75" x14ac:dyDescent="0.25">
      <c r="A282" s="816" t="s">
        <v>1316</v>
      </c>
      <c r="B282" s="830">
        <v>15.5</v>
      </c>
      <c r="C282" s="831">
        <v>19</v>
      </c>
      <c r="D282" s="817">
        <f t="shared" si="13"/>
        <v>0.22580645161290322</v>
      </c>
      <c r="E282" s="69" t="s">
        <v>45</v>
      </c>
      <c r="F282" s="69" t="s">
        <v>31</v>
      </c>
      <c r="G282" s="760" t="s">
        <v>11</v>
      </c>
    </row>
    <row r="283" spans="1:7" ht="42.75" x14ac:dyDescent="0.25">
      <c r="A283" s="816" t="s">
        <v>1317</v>
      </c>
      <c r="B283" s="830">
        <v>21.5</v>
      </c>
      <c r="C283" s="831">
        <v>26</v>
      </c>
      <c r="D283" s="817">
        <f t="shared" si="13"/>
        <v>0.20930232558139536</v>
      </c>
      <c r="E283" s="69" t="s">
        <v>45</v>
      </c>
      <c r="F283" s="69" t="s">
        <v>31</v>
      </c>
      <c r="G283" s="760" t="s">
        <v>11</v>
      </c>
    </row>
    <row r="284" spans="1:7" ht="42.75" x14ac:dyDescent="0.25">
      <c r="A284" s="816" t="s">
        <v>1318</v>
      </c>
      <c r="B284" s="830">
        <v>22.5</v>
      </c>
      <c r="C284" s="831">
        <v>27</v>
      </c>
      <c r="D284" s="817">
        <f t="shared" si="13"/>
        <v>0.2</v>
      </c>
      <c r="E284" s="69" t="s">
        <v>45</v>
      </c>
      <c r="F284" s="69" t="s">
        <v>31</v>
      </c>
      <c r="G284" s="760" t="s">
        <v>11</v>
      </c>
    </row>
    <row r="285" spans="1:7" ht="42.75" x14ac:dyDescent="0.25">
      <c r="A285" s="816" t="s">
        <v>1319</v>
      </c>
      <c r="B285" s="830">
        <v>32.5</v>
      </c>
      <c r="C285" s="831">
        <v>39</v>
      </c>
      <c r="D285" s="817">
        <f t="shared" si="13"/>
        <v>0.2</v>
      </c>
      <c r="E285" s="69" t="s">
        <v>45</v>
      </c>
      <c r="F285" s="69" t="s">
        <v>31</v>
      </c>
      <c r="G285" s="760" t="s">
        <v>11</v>
      </c>
    </row>
    <row r="286" spans="1:7" ht="28.5" x14ac:dyDescent="0.25">
      <c r="A286" s="816" t="s">
        <v>1320</v>
      </c>
      <c r="B286" s="830">
        <v>25.5</v>
      </c>
      <c r="C286" s="831">
        <v>31</v>
      </c>
      <c r="D286" s="817">
        <f t="shared" si="13"/>
        <v>0.21568627450980393</v>
      </c>
      <c r="E286" s="69" t="s">
        <v>45</v>
      </c>
      <c r="F286" s="69" t="s">
        <v>31</v>
      </c>
      <c r="G286" s="760" t="s">
        <v>11</v>
      </c>
    </row>
    <row r="287" spans="1:7" ht="28.5" x14ac:dyDescent="0.25">
      <c r="A287" s="816" t="s">
        <v>1321</v>
      </c>
      <c r="B287" s="830">
        <v>33.5</v>
      </c>
      <c r="C287" s="831">
        <v>40.5</v>
      </c>
      <c r="D287" s="817">
        <f t="shared" si="13"/>
        <v>0.20895522388059701</v>
      </c>
      <c r="E287" s="69" t="s">
        <v>45</v>
      </c>
      <c r="F287" s="69" t="s">
        <v>31</v>
      </c>
      <c r="G287" s="760" t="s">
        <v>11</v>
      </c>
    </row>
    <row r="288" spans="1:7" ht="28.5" x14ac:dyDescent="0.25">
      <c r="A288" s="816" t="s">
        <v>1322</v>
      </c>
      <c r="B288" s="830">
        <v>37</v>
      </c>
      <c r="C288" s="831">
        <v>44.5</v>
      </c>
      <c r="D288" s="817">
        <f t="shared" si="13"/>
        <v>0.20270270270270271</v>
      </c>
      <c r="E288" s="69" t="s">
        <v>45</v>
      </c>
      <c r="F288" s="69" t="s">
        <v>31</v>
      </c>
      <c r="G288" s="760" t="s">
        <v>11</v>
      </c>
    </row>
    <row r="289" spans="1:7" ht="28.5" x14ac:dyDescent="0.25">
      <c r="A289" s="816" t="s">
        <v>1323</v>
      </c>
      <c r="B289" s="830">
        <v>51</v>
      </c>
      <c r="C289" s="831">
        <v>61.5</v>
      </c>
      <c r="D289" s="817">
        <f t="shared" si="13"/>
        <v>0.20588235294117646</v>
      </c>
      <c r="E289" s="69" t="s">
        <v>45</v>
      </c>
      <c r="F289" s="69" t="s">
        <v>31</v>
      </c>
      <c r="G289" s="760" t="s">
        <v>11</v>
      </c>
    </row>
    <row r="290" spans="1:7" ht="28.5" x14ac:dyDescent="0.25">
      <c r="A290" s="816" t="s">
        <v>1324</v>
      </c>
      <c r="B290" s="830">
        <v>60</v>
      </c>
      <c r="C290" s="831">
        <v>65</v>
      </c>
      <c r="D290" s="817">
        <f t="shared" si="13"/>
        <v>8.3333333333333329E-2</v>
      </c>
      <c r="E290" s="69" t="s">
        <v>28</v>
      </c>
      <c r="F290" s="69" t="s">
        <v>1325</v>
      </c>
      <c r="G290" s="760" t="s">
        <v>11</v>
      </c>
    </row>
    <row r="291" spans="1:7" ht="28.5" x14ac:dyDescent="0.25">
      <c r="A291" s="816" t="s">
        <v>1326</v>
      </c>
      <c r="B291" s="830" t="s">
        <v>147</v>
      </c>
      <c r="C291" s="831" t="s">
        <v>147</v>
      </c>
      <c r="D291" s="817"/>
      <c r="E291" s="69" t="s">
        <v>28</v>
      </c>
      <c r="F291" s="69" t="s">
        <v>1325</v>
      </c>
      <c r="G291" s="760" t="s">
        <v>11</v>
      </c>
    </row>
    <row r="292" spans="1:7" ht="28.5" x14ac:dyDescent="0.25">
      <c r="A292" s="816" t="s">
        <v>1327</v>
      </c>
      <c r="B292" s="886">
        <v>20</v>
      </c>
      <c r="C292" s="831">
        <v>24</v>
      </c>
      <c r="D292" s="817">
        <f t="shared" si="13"/>
        <v>0.2</v>
      </c>
      <c r="E292" s="69" t="s">
        <v>28</v>
      </c>
      <c r="F292" s="69" t="s">
        <v>1325</v>
      </c>
      <c r="G292" s="760" t="s">
        <v>11</v>
      </c>
    </row>
    <row r="293" spans="1:7" ht="29.25" thickBot="1" x14ac:dyDescent="0.3">
      <c r="A293" s="872" t="s">
        <v>1328</v>
      </c>
      <c r="B293" s="900">
        <v>20</v>
      </c>
      <c r="C293" s="874">
        <v>24</v>
      </c>
      <c r="D293" s="837">
        <f t="shared" si="13"/>
        <v>0.2</v>
      </c>
      <c r="E293" s="789" t="s">
        <v>28</v>
      </c>
      <c r="F293" s="789" t="s">
        <v>1325</v>
      </c>
      <c r="G293" s="790" t="s">
        <v>11</v>
      </c>
    </row>
    <row r="294" spans="1:7" ht="15.75" thickBot="1" x14ac:dyDescent="0.3">
      <c r="A294" s="895"/>
      <c r="B294" s="896"/>
      <c r="C294" s="897"/>
      <c r="D294" s="898"/>
      <c r="E294" s="899"/>
      <c r="F294" s="899"/>
      <c r="G294" s="899"/>
    </row>
    <row r="295" spans="1:7" ht="45" x14ac:dyDescent="0.25">
      <c r="A295" s="891" t="s">
        <v>1329</v>
      </c>
      <c r="B295" s="823" t="s">
        <v>71</v>
      </c>
      <c r="C295" s="824" t="s">
        <v>1034</v>
      </c>
      <c r="D295" s="892" t="s">
        <v>1035</v>
      </c>
      <c r="E295" s="893" t="s">
        <v>73</v>
      </c>
      <c r="F295" s="893" t="s">
        <v>6</v>
      </c>
      <c r="G295" s="894" t="s">
        <v>1263</v>
      </c>
    </row>
    <row r="296" spans="1:7" ht="28.5" x14ac:dyDescent="0.25">
      <c r="A296" s="816" t="s">
        <v>1330</v>
      </c>
      <c r="B296" s="886">
        <v>20</v>
      </c>
      <c r="C296" s="831">
        <v>24</v>
      </c>
      <c r="D296" s="817">
        <f t="shared" ref="D296:D324" si="14">((C296-B296)/B296)</f>
        <v>0.2</v>
      </c>
      <c r="E296" s="69" t="s">
        <v>28</v>
      </c>
      <c r="F296" s="69" t="s">
        <v>1325</v>
      </c>
      <c r="G296" s="760" t="s">
        <v>11</v>
      </c>
    </row>
    <row r="297" spans="1:7" ht="28.5" x14ac:dyDescent="0.25">
      <c r="A297" s="816" t="s">
        <v>1331</v>
      </c>
      <c r="B297" s="886">
        <v>60</v>
      </c>
      <c r="C297" s="831">
        <v>72</v>
      </c>
      <c r="D297" s="817">
        <f t="shared" si="14"/>
        <v>0.2</v>
      </c>
      <c r="E297" s="69" t="s">
        <v>28</v>
      </c>
      <c r="F297" s="69" t="s">
        <v>1325</v>
      </c>
      <c r="G297" s="760" t="s">
        <v>11</v>
      </c>
    </row>
    <row r="298" spans="1:7" ht="28.5" x14ac:dyDescent="0.25">
      <c r="A298" s="816" t="s">
        <v>1332</v>
      </c>
      <c r="B298" s="886">
        <v>80</v>
      </c>
      <c r="C298" s="831">
        <v>85</v>
      </c>
      <c r="D298" s="817">
        <f t="shared" si="14"/>
        <v>6.25E-2</v>
      </c>
      <c r="E298" s="69" t="s">
        <v>28</v>
      </c>
      <c r="F298" s="69" t="s">
        <v>986</v>
      </c>
      <c r="G298" s="760" t="s">
        <v>11</v>
      </c>
    </row>
    <row r="299" spans="1:7" ht="57" x14ac:dyDescent="0.25">
      <c r="A299" s="816" t="s">
        <v>1333</v>
      </c>
      <c r="B299" s="886" t="s">
        <v>664</v>
      </c>
      <c r="C299" s="830" t="s">
        <v>664</v>
      </c>
      <c r="D299" s="817"/>
      <c r="E299" s="69" t="s">
        <v>28</v>
      </c>
      <c r="F299" s="69" t="s">
        <v>986</v>
      </c>
      <c r="G299" s="760" t="s">
        <v>11</v>
      </c>
    </row>
    <row r="300" spans="1:7" x14ac:dyDescent="0.25">
      <c r="A300" s="816" t="s">
        <v>1334</v>
      </c>
      <c r="B300" s="886">
        <v>900</v>
      </c>
      <c r="C300" s="831">
        <v>1000</v>
      </c>
      <c r="D300" s="817">
        <f t="shared" si="14"/>
        <v>0.1111111111111111</v>
      </c>
      <c r="E300" s="69" t="s">
        <v>45</v>
      </c>
      <c r="F300" s="69" t="s">
        <v>1244</v>
      </c>
      <c r="G300" s="760" t="s">
        <v>11</v>
      </c>
    </row>
    <row r="301" spans="1:7" x14ac:dyDescent="0.25">
      <c r="A301" s="816" t="s">
        <v>1335</v>
      </c>
      <c r="B301" s="886">
        <v>670</v>
      </c>
      <c r="C301" s="831">
        <v>750</v>
      </c>
      <c r="D301" s="817">
        <f t="shared" si="14"/>
        <v>0.11940298507462686</v>
      </c>
      <c r="E301" s="69" t="s">
        <v>45</v>
      </c>
      <c r="F301" s="69" t="s">
        <v>1244</v>
      </c>
      <c r="G301" s="760" t="s">
        <v>11</v>
      </c>
    </row>
    <row r="302" spans="1:7" x14ac:dyDescent="0.25">
      <c r="A302" s="816" t="s">
        <v>1336</v>
      </c>
      <c r="B302" s="886">
        <v>280</v>
      </c>
      <c r="C302" s="831">
        <v>320</v>
      </c>
      <c r="D302" s="817">
        <f t="shared" si="14"/>
        <v>0.14285714285714285</v>
      </c>
      <c r="E302" s="69" t="s">
        <v>45</v>
      </c>
      <c r="F302" s="69" t="s">
        <v>1244</v>
      </c>
      <c r="G302" s="760" t="s">
        <v>11</v>
      </c>
    </row>
    <row r="303" spans="1:7" ht="28.5" x14ac:dyDescent="0.25">
      <c r="A303" s="816" t="s">
        <v>1337</v>
      </c>
      <c r="B303" s="886">
        <v>180</v>
      </c>
      <c r="C303" s="831">
        <v>200</v>
      </c>
      <c r="D303" s="817">
        <f t="shared" si="14"/>
        <v>0.1111111111111111</v>
      </c>
      <c r="E303" s="69" t="s">
        <v>28</v>
      </c>
      <c r="F303" s="69" t="s">
        <v>1244</v>
      </c>
      <c r="G303" s="760" t="s">
        <v>11</v>
      </c>
    </row>
    <row r="304" spans="1:7" ht="28.5" x14ac:dyDescent="0.25">
      <c r="A304" s="816" t="s">
        <v>1338</v>
      </c>
      <c r="B304" s="886">
        <v>65</v>
      </c>
      <c r="C304" s="831">
        <v>70</v>
      </c>
      <c r="D304" s="817">
        <f t="shared" si="14"/>
        <v>7.6923076923076927E-2</v>
      </c>
      <c r="E304" s="69" t="s">
        <v>28</v>
      </c>
      <c r="F304" s="69" t="s">
        <v>1244</v>
      </c>
      <c r="G304" s="760" t="s">
        <v>11</v>
      </c>
    </row>
    <row r="305" spans="1:7" ht="28.5" x14ac:dyDescent="0.25">
      <c r="A305" s="816" t="s">
        <v>1339</v>
      </c>
      <c r="B305" s="886">
        <v>65</v>
      </c>
      <c r="C305" s="831">
        <v>70</v>
      </c>
      <c r="D305" s="817">
        <f t="shared" si="14"/>
        <v>7.6923076923076927E-2</v>
      </c>
      <c r="E305" s="69" t="s">
        <v>28</v>
      </c>
      <c r="F305" s="69" t="s">
        <v>1244</v>
      </c>
      <c r="G305" s="760" t="s">
        <v>11</v>
      </c>
    </row>
    <row r="306" spans="1:7" ht="28.5" x14ac:dyDescent="0.25">
      <c r="A306" s="816" t="s">
        <v>1340</v>
      </c>
      <c r="B306" s="886">
        <v>65</v>
      </c>
      <c r="C306" s="831">
        <v>70</v>
      </c>
      <c r="D306" s="817">
        <f t="shared" si="14"/>
        <v>7.6923076923076927E-2</v>
      </c>
      <c r="E306" s="69" t="s">
        <v>28</v>
      </c>
      <c r="F306" s="69" t="s">
        <v>1244</v>
      </c>
      <c r="G306" s="760" t="s">
        <v>11</v>
      </c>
    </row>
    <row r="307" spans="1:7" ht="28.5" x14ac:dyDescent="0.25">
      <c r="A307" s="816" t="s">
        <v>1341</v>
      </c>
      <c r="B307" s="886">
        <v>320</v>
      </c>
      <c r="C307" s="831">
        <v>360</v>
      </c>
      <c r="D307" s="817">
        <f t="shared" si="14"/>
        <v>0.125</v>
      </c>
      <c r="E307" s="69" t="s">
        <v>28</v>
      </c>
      <c r="F307" s="69" t="s">
        <v>1244</v>
      </c>
      <c r="G307" s="760" t="s">
        <v>11</v>
      </c>
    </row>
    <row r="308" spans="1:7" ht="28.5" x14ac:dyDescent="0.25">
      <c r="A308" s="816" t="s">
        <v>1342</v>
      </c>
      <c r="B308" s="886">
        <v>18.5</v>
      </c>
      <c r="C308" s="831">
        <v>22.5</v>
      </c>
      <c r="D308" s="817">
        <f t="shared" si="14"/>
        <v>0.21621621621621623</v>
      </c>
      <c r="E308" s="69" t="s">
        <v>45</v>
      </c>
      <c r="F308" s="69" t="s">
        <v>31</v>
      </c>
      <c r="G308" s="760" t="s">
        <v>11</v>
      </c>
    </row>
    <row r="309" spans="1:7" ht="42.75" x14ac:dyDescent="0.25">
      <c r="A309" s="816" t="s">
        <v>1343</v>
      </c>
      <c r="B309" s="886">
        <v>23.5</v>
      </c>
      <c r="C309" s="831">
        <v>28</v>
      </c>
      <c r="D309" s="817">
        <f t="shared" si="14"/>
        <v>0.19148936170212766</v>
      </c>
      <c r="E309" s="69" t="s">
        <v>45</v>
      </c>
      <c r="F309" s="69" t="s">
        <v>31</v>
      </c>
      <c r="G309" s="760" t="s">
        <v>11</v>
      </c>
    </row>
    <row r="310" spans="1:7" ht="42.75" x14ac:dyDescent="0.25">
      <c r="A310" s="816" t="s">
        <v>1344</v>
      </c>
      <c r="B310" s="886">
        <v>26</v>
      </c>
      <c r="C310" s="831">
        <v>31</v>
      </c>
      <c r="D310" s="817">
        <f t="shared" si="14"/>
        <v>0.19230769230769232</v>
      </c>
      <c r="E310" s="69" t="s">
        <v>45</v>
      </c>
      <c r="F310" s="69" t="s">
        <v>31</v>
      </c>
      <c r="G310" s="760" t="s">
        <v>11</v>
      </c>
    </row>
    <row r="311" spans="1:7" ht="28.5" x14ac:dyDescent="0.25">
      <c r="A311" s="816" t="s">
        <v>1345</v>
      </c>
      <c r="B311" s="886">
        <v>36</v>
      </c>
      <c r="C311" s="831">
        <v>44</v>
      </c>
      <c r="D311" s="817">
        <f t="shared" si="14"/>
        <v>0.22222222222222221</v>
      </c>
      <c r="E311" s="69" t="s">
        <v>45</v>
      </c>
      <c r="F311" s="69" t="s">
        <v>31</v>
      </c>
      <c r="G311" s="760" t="s">
        <v>11</v>
      </c>
    </row>
    <row r="312" spans="1:7" ht="42.75" x14ac:dyDescent="0.25">
      <c r="A312" s="816" t="s">
        <v>1346</v>
      </c>
      <c r="B312" s="886">
        <v>28</v>
      </c>
      <c r="C312" s="831">
        <v>33.5</v>
      </c>
      <c r="D312" s="817">
        <f t="shared" si="14"/>
        <v>0.19642857142857142</v>
      </c>
      <c r="E312" s="69" t="s">
        <v>45</v>
      </c>
      <c r="F312" s="69" t="s">
        <v>31</v>
      </c>
      <c r="G312" s="760" t="s">
        <v>11</v>
      </c>
    </row>
    <row r="313" spans="1:7" ht="42.75" x14ac:dyDescent="0.25">
      <c r="A313" s="816" t="s">
        <v>1347</v>
      </c>
      <c r="B313" s="886">
        <v>37</v>
      </c>
      <c r="C313" s="831">
        <v>44</v>
      </c>
      <c r="D313" s="817">
        <f t="shared" si="14"/>
        <v>0.1891891891891892</v>
      </c>
      <c r="E313" s="69" t="s">
        <v>45</v>
      </c>
      <c r="F313" s="69" t="s">
        <v>31</v>
      </c>
      <c r="G313" s="760" t="s">
        <v>11</v>
      </c>
    </row>
    <row r="314" spans="1:7" ht="42.75" x14ac:dyDescent="0.25">
      <c r="A314" s="816" t="s">
        <v>1348</v>
      </c>
      <c r="B314" s="886">
        <v>42.5</v>
      </c>
      <c r="C314" s="831">
        <v>51</v>
      </c>
      <c r="D314" s="817">
        <f t="shared" si="14"/>
        <v>0.2</v>
      </c>
      <c r="E314" s="69" t="s">
        <v>45</v>
      </c>
      <c r="F314" s="69" t="s">
        <v>31</v>
      </c>
      <c r="G314" s="760" t="s">
        <v>11</v>
      </c>
    </row>
    <row r="315" spans="1:7" ht="42.75" x14ac:dyDescent="0.25">
      <c r="A315" s="816" t="s">
        <v>1349</v>
      </c>
      <c r="B315" s="886">
        <v>56.5</v>
      </c>
      <c r="C315" s="831">
        <v>68</v>
      </c>
      <c r="D315" s="817">
        <f t="shared" si="14"/>
        <v>0.20353982300884957</v>
      </c>
      <c r="E315" s="69" t="s">
        <v>45</v>
      </c>
      <c r="F315" s="69" t="s">
        <v>31</v>
      </c>
      <c r="G315" s="760" t="s">
        <v>11</v>
      </c>
    </row>
    <row r="316" spans="1:7" ht="28.5" x14ac:dyDescent="0.25">
      <c r="A316" s="816" t="s">
        <v>1350</v>
      </c>
      <c r="B316" s="886">
        <v>49</v>
      </c>
      <c r="C316" s="831">
        <v>59</v>
      </c>
      <c r="D316" s="817">
        <f>((C316-B316)/B316)</f>
        <v>0.20408163265306123</v>
      </c>
      <c r="E316" s="69" t="s">
        <v>45</v>
      </c>
      <c r="F316" s="69" t="s">
        <v>31</v>
      </c>
      <c r="G316" s="760" t="s">
        <v>11</v>
      </c>
    </row>
    <row r="317" spans="1:7" ht="28.5" x14ac:dyDescent="0.25">
      <c r="A317" s="816" t="s">
        <v>1351</v>
      </c>
      <c r="B317" s="886">
        <v>63</v>
      </c>
      <c r="C317" s="831">
        <v>75</v>
      </c>
      <c r="D317" s="817">
        <f t="shared" si="14"/>
        <v>0.19047619047619047</v>
      </c>
      <c r="E317" s="69" t="s">
        <v>45</v>
      </c>
      <c r="F317" s="69" t="s">
        <v>31</v>
      </c>
      <c r="G317" s="760" t="s">
        <v>11</v>
      </c>
    </row>
    <row r="318" spans="1:7" ht="28.5" x14ac:dyDescent="0.25">
      <c r="A318" s="816" t="s">
        <v>1352</v>
      </c>
      <c r="B318" s="886">
        <v>72</v>
      </c>
      <c r="C318" s="831">
        <v>86</v>
      </c>
      <c r="D318" s="817">
        <f t="shared" si="14"/>
        <v>0.19444444444444445</v>
      </c>
      <c r="E318" s="69" t="s">
        <v>45</v>
      </c>
      <c r="F318" s="69" t="s">
        <v>31</v>
      </c>
      <c r="G318" s="760" t="s">
        <v>11</v>
      </c>
    </row>
    <row r="319" spans="1:7" ht="28.5" x14ac:dyDescent="0.25">
      <c r="A319" s="816" t="s">
        <v>1353</v>
      </c>
      <c r="B319" s="886">
        <v>95</v>
      </c>
      <c r="C319" s="831">
        <v>114</v>
      </c>
      <c r="D319" s="817">
        <f t="shared" si="14"/>
        <v>0.2</v>
      </c>
      <c r="E319" s="69" t="s">
        <v>45</v>
      </c>
      <c r="F319" s="69" t="s">
        <v>31</v>
      </c>
      <c r="G319" s="760" t="s">
        <v>11</v>
      </c>
    </row>
    <row r="320" spans="1:7" ht="42.75" x14ac:dyDescent="0.25">
      <c r="A320" s="816" t="s">
        <v>1354</v>
      </c>
      <c r="B320" s="886">
        <v>13</v>
      </c>
      <c r="C320" s="831">
        <v>16</v>
      </c>
      <c r="D320" s="817">
        <f t="shared" si="14"/>
        <v>0.23076923076923078</v>
      </c>
      <c r="E320" s="69" t="s">
        <v>45</v>
      </c>
      <c r="F320" s="69" t="s">
        <v>31</v>
      </c>
      <c r="G320" s="760" t="s">
        <v>11</v>
      </c>
    </row>
    <row r="321" spans="1:7" ht="42.75" x14ac:dyDescent="0.25">
      <c r="A321" s="816" t="s">
        <v>1355</v>
      </c>
      <c r="B321" s="886">
        <v>18</v>
      </c>
      <c r="C321" s="831">
        <v>22</v>
      </c>
      <c r="D321" s="817">
        <f t="shared" si="14"/>
        <v>0.22222222222222221</v>
      </c>
      <c r="E321" s="69" t="s">
        <v>45</v>
      </c>
      <c r="F321" s="69" t="s">
        <v>31</v>
      </c>
      <c r="G321" s="760" t="s">
        <v>11</v>
      </c>
    </row>
    <row r="322" spans="1:7" ht="42.75" x14ac:dyDescent="0.25">
      <c r="A322" s="816" t="s">
        <v>1356</v>
      </c>
      <c r="B322" s="886">
        <v>19</v>
      </c>
      <c r="C322" s="831">
        <v>23</v>
      </c>
      <c r="D322" s="817">
        <f t="shared" si="14"/>
        <v>0.21052631578947367</v>
      </c>
      <c r="E322" s="69" t="s">
        <v>45</v>
      </c>
      <c r="F322" s="69" t="s">
        <v>31</v>
      </c>
      <c r="G322" s="760" t="s">
        <v>11</v>
      </c>
    </row>
    <row r="323" spans="1:7" ht="42.75" x14ac:dyDescent="0.25">
      <c r="A323" s="816" t="s">
        <v>1357</v>
      </c>
      <c r="B323" s="886">
        <v>28.5</v>
      </c>
      <c r="C323" s="831">
        <v>34</v>
      </c>
      <c r="D323" s="817">
        <f t="shared" si="14"/>
        <v>0.19298245614035087</v>
      </c>
      <c r="E323" s="69" t="s">
        <v>45</v>
      </c>
      <c r="F323" s="69" t="s">
        <v>31</v>
      </c>
      <c r="G323" s="760" t="s">
        <v>11</v>
      </c>
    </row>
    <row r="324" spans="1:7" ht="43.5" thickBot="1" x14ac:dyDescent="0.3">
      <c r="A324" s="872" t="s">
        <v>1358</v>
      </c>
      <c r="B324" s="900">
        <v>15.5</v>
      </c>
      <c r="C324" s="874">
        <v>19</v>
      </c>
      <c r="D324" s="837">
        <f t="shared" si="14"/>
        <v>0.22580645161290322</v>
      </c>
      <c r="E324" s="789" t="s">
        <v>45</v>
      </c>
      <c r="F324" s="789" t="s">
        <v>31</v>
      </c>
      <c r="G324" s="790" t="s">
        <v>11</v>
      </c>
    </row>
    <row r="325" spans="1:7" ht="15.75" thickBot="1" x14ac:dyDescent="0.3">
      <c r="A325" s="895"/>
      <c r="B325" s="896"/>
      <c r="C325" s="897"/>
      <c r="D325" s="898"/>
      <c r="E325" s="899"/>
      <c r="F325" s="899"/>
      <c r="G325" s="899"/>
    </row>
    <row r="326" spans="1:7" ht="45" x14ac:dyDescent="0.25">
      <c r="A326" s="891" t="s">
        <v>1329</v>
      </c>
      <c r="B326" s="823" t="s">
        <v>71</v>
      </c>
      <c r="C326" s="824" t="s">
        <v>1034</v>
      </c>
      <c r="D326" s="892" t="s">
        <v>1035</v>
      </c>
      <c r="E326" s="893" t="s">
        <v>73</v>
      </c>
      <c r="F326" s="893" t="s">
        <v>6</v>
      </c>
      <c r="G326" s="894" t="s">
        <v>1263</v>
      </c>
    </row>
    <row r="327" spans="1:7" ht="42.75" x14ac:dyDescent="0.25">
      <c r="A327" s="816" t="s">
        <v>1359</v>
      </c>
      <c r="B327" s="886">
        <v>22.5</v>
      </c>
      <c r="C327" s="831">
        <v>27</v>
      </c>
      <c r="D327" s="817">
        <f t="shared" ref="D327:D356" si="15">((C327-B327)/B327)</f>
        <v>0.2</v>
      </c>
      <c r="E327" s="69" t="s">
        <v>45</v>
      </c>
      <c r="F327" s="69" t="s">
        <v>31</v>
      </c>
      <c r="G327" s="760" t="s">
        <v>11</v>
      </c>
    </row>
    <row r="328" spans="1:7" ht="42.75" x14ac:dyDescent="0.25">
      <c r="A328" s="816" t="s">
        <v>1360</v>
      </c>
      <c r="B328" s="886">
        <v>23</v>
      </c>
      <c r="C328" s="831">
        <v>27</v>
      </c>
      <c r="D328" s="817">
        <f t="shared" si="15"/>
        <v>0.17391304347826086</v>
      </c>
      <c r="E328" s="69" t="s">
        <v>45</v>
      </c>
      <c r="F328" s="69" t="s">
        <v>31</v>
      </c>
      <c r="G328" s="760" t="s">
        <v>11</v>
      </c>
    </row>
    <row r="329" spans="1:7" ht="42.75" x14ac:dyDescent="0.25">
      <c r="A329" s="816" t="s">
        <v>1361</v>
      </c>
      <c r="B329" s="886">
        <v>34</v>
      </c>
      <c r="C329" s="831">
        <v>40.5</v>
      </c>
      <c r="D329" s="817">
        <f t="shared" si="15"/>
        <v>0.19117647058823528</v>
      </c>
      <c r="E329" s="69" t="s">
        <v>45</v>
      </c>
      <c r="F329" s="69" t="s">
        <v>31</v>
      </c>
      <c r="G329" s="760" t="s">
        <v>11</v>
      </c>
    </row>
    <row r="330" spans="1:7" ht="28.5" x14ac:dyDescent="0.25">
      <c r="A330" s="816" t="s">
        <v>1362</v>
      </c>
      <c r="B330" s="886">
        <v>25</v>
      </c>
      <c r="C330" s="831">
        <v>31</v>
      </c>
      <c r="D330" s="817">
        <f t="shared" si="15"/>
        <v>0.24</v>
      </c>
      <c r="E330" s="69" t="s">
        <v>45</v>
      </c>
      <c r="F330" s="69" t="s">
        <v>31</v>
      </c>
      <c r="G330" s="760" t="s">
        <v>11</v>
      </c>
    </row>
    <row r="331" spans="1:7" ht="28.5" x14ac:dyDescent="0.25">
      <c r="A331" s="816" t="s">
        <v>1363</v>
      </c>
      <c r="B331" s="886">
        <v>33.5</v>
      </c>
      <c r="C331" s="831">
        <v>40.5</v>
      </c>
      <c r="D331" s="817">
        <f t="shared" si="15"/>
        <v>0.20895522388059701</v>
      </c>
      <c r="E331" s="69" t="s">
        <v>45</v>
      </c>
      <c r="F331" s="69" t="s">
        <v>31</v>
      </c>
      <c r="G331" s="760" t="s">
        <v>11</v>
      </c>
    </row>
    <row r="332" spans="1:7" ht="28.5" x14ac:dyDescent="0.25">
      <c r="A332" s="816" t="s">
        <v>1364</v>
      </c>
      <c r="B332" s="886">
        <v>37.5</v>
      </c>
      <c r="C332" s="831">
        <v>45</v>
      </c>
      <c r="D332" s="817">
        <f t="shared" si="15"/>
        <v>0.2</v>
      </c>
      <c r="E332" s="69" t="s">
        <v>45</v>
      </c>
      <c r="F332" s="69" t="s">
        <v>31</v>
      </c>
      <c r="G332" s="760" t="s">
        <v>11</v>
      </c>
    </row>
    <row r="333" spans="1:7" ht="28.5" x14ac:dyDescent="0.25">
      <c r="A333" s="816" t="s">
        <v>1365</v>
      </c>
      <c r="B333" s="886">
        <v>51</v>
      </c>
      <c r="C333" s="831">
        <v>61.5</v>
      </c>
      <c r="D333" s="817">
        <f t="shared" si="15"/>
        <v>0.20588235294117646</v>
      </c>
      <c r="E333" s="69" t="s">
        <v>45</v>
      </c>
      <c r="F333" s="69" t="s">
        <v>31</v>
      </c>
      <c r="G333" s="760" t="s">
        <v>11</v>
      </c>
    </row>
    <row r="334" spans="1:7" ht="42.75" x14ac:dyDescent="0.25">
      <c r="A334" s="816" t="s">
        <v>1366</v>
      </c>
      <c r="B334" s="886">
        <v>8</v>
      </c>
      <c r="C334" s="831">
        <v>9.5</v>
      </c>
      <c r="D334" s="817">
        <f t="shared" si="15"/>
        <v>0.1875</v>
      </c>
      <c r="E334" s="69" t="s">
        <v>45</v>
      </c>
      <c r="F334" s="69" t="s">
        <v>31</v>
      </c>
      <c r="G334" s="760" t="s">
        <v>11</v>
      </c>
    </row>
    <row r="335" spans="1:7" ht="42.75" x14ac:dyDescent="0.25">
      <c r="A335" s="816" t="s">
        <v>1367</v>
      </c>
      <c r="B335" s="886">
        <v>10</v>
      </c>
      <c r="C335" s="831">
        <v>12</v>
      </c>
      <c r="D335" s="817">
        <f t="shared" si="15"/>
        <v>0.2</v>
      </c>
      <c r="E335" s="69" t="s">
        <v>45</v>
      </c>
      <c r="F335" s="69" t="s">
        <v>31</v>
      </c>
      <c r="G335" s="760" t="s">
        <v>11</v>
      </c>
    </row>
    <row r="336" spans="1:7" ht="42.75" x14ac:dyDescent="0.25">
      <c r="A336" s="816" t="s">
        <v>1368</v>
      </c>
      <c r="B336" s="886">
        <v>11</v>
      </c>
      <c r="C336" s="831">
        <v>13</v>
      </c>
      <c r="D336" s="817">
        <f t="shared" si="15"/>
        <v>0.18181818181818182</v>
      </c>
      <c r="E336" s="69" t="s">
        <v>45</v>
      </c>
      <c r="F336" s="69" t="s">
        <v>31</v>
      </c>
      <c r="G336" s="760" t="s">
        <v>11</v>
      </c>
    </row>
    <row r="337" spans="1:7" ht="42.75" x14ac:dyDescent="0.25">
      <c r="A337" s="816" t="s">
        <v>1369</v>
      </c>
      <c r="B337" s="886">
        <v>14.5</v>
      </c>
      <c r="C337" s="831">
        <v>17.5</v>
      </c>
      <c r="D337" s="817">
        <f t="shared" si="15"/>
        <v>0.20689655172413793</v>
      </c>
      <c r="E337" s="69" t="s">
        <v>45</v>
      </c>
      <c r="F337" s="69" t="s">
        <v>31</v>
      </c>
      <c r="G337" s="760" t="s">
        <v>11</v>
      </c>
    </row>
    <row r="338" spans="1:7" ht="42.75" x14ac:dyDescent="0.25">
      <c r="A338" s="816" t="s">
        <v>1370</v>
      </c>
      <c r="B338" s="886">
        <v>9</v>
      </c>
      <c r="C338" s="831">
        <v>11</v>
      </c>
      <c r="D338" s="817">
        <f t="shared" si="15"/>
        <v>0.22222222222222221</v>
      </c>
      <c r="E338" s="69" t="s">
        <v>45</v>
      </c>
      <c r="F338" s="69" t="s">
        <v>31</v>
      </c>
      <c r="G338" s="760" t="s">
        <v>11</v>
      </c>
    </row>
    <row r="339" spans="1:7" ht="42.75" x14ac:dyDescent="0.25">
      <c r="A339" s="816" t="s">
        <v>1371</v>
      </c>
      <c r="B339" s="886">
        <v>11</v>
      </c>
      <c r="C339" s="831">
        <v>13.5</v>
      </c>
      <c r="D339" s="817">
        <f t="shared" si="15"/>
        <v>0.22727272727272727</v>
      </c>
      <c r="E339" s="69" t="s">
        <v>45</v>
      </c>
      <c r="F339" s="69" t="s">
        <v>31</v>
      </c>
      <c r="G339" s="760" t="s">
        <v>11</v>
      </c>
    </row>
    <row r="340" spans="1:7" ht="42.75" x14ac:dyDescent="0.25">
      <c r="A340" s="816" t="s">
        <v>1372</v>
      </c>
      <c r="B340" s="886">
        <v>12.5</v>
      </c>
      <c r="C340" s="831">
        <v>15</v>
      </c>
      <c r="D340" s="817">
        <f t="shared" si="15"/>
        <v>0.2</v>
      </c>
      <c r="E340" s="69" t="s">
        <v>45</v>
      </c>
      <c r="F340" s="69" t="s">
        <v>31</v>
      </c>
      <c r="G340" s="760" t="s">
        <v>11</v>
      </c>
    </row>
    <row r="341" spans="1:7" ht="42.75" x14ac:dyDescent="0.25">
      <c r="A341" s="816" t="s">
        <v>1373</v>
      </c>
      <c r="B341" s="886">
        <v>16.5</v>
      </c>
      <c r="C341" s="831">
        <v>20</v>
      </c>
      <c r="D341" s="817">
        <f t="shared" si="15"/>
        <v>0.21212121212121213</v>
      </c>
      <c r="E341" s="69" t="s">
        <v>45</v>
      </c>
      <c r="F341" s="69" t="s">
        <v>31</v>
      </c>
      <c r="G341" s="760" t="s">
        <v>11</v>
      </c>
    </row>
    <row r="342" spans="1:7" ht="28.5" x14ac:dyDescent="0.25">
      <c r="A342" s="816" t="s">
        <v>1374</v>
      </c>
      <c r="B342" s="886">
        <v>13</v>
      </c>
      <c r="C342" s="831">
        <v>15.5</v>
      </c>
      <c r="D342" s="817">
        <f t="shared" si="15"/>
        <v>0.19230769230769232</v>
      </c>
      <c r="E342" s="69" t="s">
        <v>45</v>
      </c>
      <c r="F342" s="69" t="s">
        <v>31</v>
      </c>
      <c r="G342" s="760" t="s">
        <v>11</v>
      </c>
    </row>
    <row r="343" spans="1:7" ht="28.5" x14ac:dyDescent="0.25">
      <c r="A343" s="816" t="s">
        <v>1375</v>
      </c>
      <c r="B343" s="886">
        <v>17</v>
      </c>
      <c r="C343" s="831">
        <v>20.5</v>
      </c>
      <c r="D343" s="817">
        <f t="shared" si="15"/>
        <v>0.20588235294117646</v>
      </c>
      <c r="E343" s="69" t="s">
        <v>45</v>
      </c>
      <c r="F343" s="69" t="s">
        <v>31</v>
      </c>
      <c r="G343" s="760" t="s">
        <v>11</v>
      </c>
    </row>
    <row r="344" spans="1:7" ht="28.5" x14ac:dyDescent="0.25">
      <c r="A344" s="816" t="s">
        <v>1376</v>
      </c>
      <c r="B344" s="886">
        <v>19.5</v>
      </c>
      <c r="C344" s="831">
        <v>23.5</v>
      </c>
      <c r="D344" s="817">
        <f t="shared" si="15"/>
        <v>0.20512820512820512</v>
      </c>
      <c r="E344" s="69" t="s">
        <v>45</v>
      </c>
      <c r="F344" s="69" t="s">
        <v>31</v>
      </c>
      <c r="G344" s="760" t="s">
        <v>11</v>
      </c>
    </row>
    <row r="345" spans="1:7" ht="28.5" x14ac:dyDescent="0.25">
      <c r="A345" s="816" t="s">
        <v>1377</v>
      </c>
      <c r="B345" s="886">
        <v>25.5</v>
      </c>
      <c r="C345" s="831">
        <v>30.5</v>
      </c>
      <c r="D345" s="817">
        <f t="shared" si="15"/>
        <v>0.19607843137254902</v>
      </c>
      <c r="E345" s="69" t="s">
        <v>45</v>
      </c>
      <c r="F345" s="69" t="s">
        <v>31</v>
      </c>
      <c r="G345" s="760" t="s">
        <v>11</v>
      </c>
    </row>
    <row r="346" spans="1:7" ht="28.5" x14ac:dyDescent="0.25">
      <c r="A346" s="816" t="s">
        <v>1378</v>
      </c>
      <c r="B346" s="886">
        <v>60</v>
      </c>
      <c r="C346" s="831">
        <v>72</v>
      </c>
      <c r="D346" s="817">
        <f t="shared" si="15"/>
        <v>0.2</v>
      </c>
      <c r="E346" s="69" t="s">
        <v>28</v>
      </c>
      <c r="F346" s="69" t="s">
        <v>1325</v>
      </c>
      <c r="G346" s="760" t="s">
        <v>11</v>
      </c>
    </row>
    <row r="347" spans="1:7" ht="28.5" x14ac:dyDescent="0.25">
      <c r="A347" s="816" t="s">
        <v>1379</v>
      </c>
      <c r="B347" s="886" t="s">
        <v>147</v>
      </c>
      <c r="C347" s="831" t="s">
        <v>147</v>
      </c>
      <c r="D347" s="817"/>
      <c r="E347" s="69" t="s">
        <v>28</v>
      </c>
      <c r="F347" s="69" t="s">
        <v>1325</v>
      </c>
      <c r="G347" s="760" t="s">
        <v>11</v>
      </c>
    </row>
    <row r="348" spans="1:7" ht="28.5" x14ac:dyDescent="0.25">
      <c r="A348" s="816" t="s">
        <v>1380</v>
      </c>
      <c r="B348" s="886">
        <v>20</v>
      </c>
      <c r="C348" s="831">
        <v>24</v>
      </c>
      <c r="D348" s="817">
        <f t="shared" si="15"/>
        <v>0.2</v>
      </c>
      <c r="E348" s="69" t="s">
        <v>28</v>
      </c>
      <c r="F348" s="69" t="s">
        <v>1325</v>
      </c>
      <c r="G348" s="760" t="s">
        <v>11</v>
      </c>
    </row>
    <row r="349" spans="1:7" ht="28.5" x14ac:dyDescent="0.25">
      <c r="A349" s="816" t="s">
        <v>1381</v>
      </c>
      <c r="B349" s="830">
        <v>20</v>
      </c>
      <c r="C349" s="831">
        <v>24</v>
      </c>
      <c r="D349" s="817">
        <f t="shared" si="15"/>
        <v>0.2</v>
      </c>
      <c r="E349" s="69" t="s">
        <v>28</v>
      </c>
      <c r="F349" s="69" t="s">
        <v>1325</v>
      </c>
      <c r="G349" s="760" t="s">
        <v>11</v>
      </c>
    </row>
    <row r="350" spans="1:7" ht="28.5" x14ac:dyDescent="0.25">
      <c r="A350" s="816" t="s">
        <v>1382</v>
      </c>
      <c r="B350" s="830">
        <v>20</v>
      </c>
      <c r="C350" s="831">
        <v>24</v>
      </c>
      <c r="D350" s="817">
        <f t="shared" si="15"/>
        <v>0.2</v>
      </c>
      <c r="E350" s="69" t="s">
        <v>28</v>
      </c>
      <c r="F350" s="69" t="s">
        <v>1325</v>
      </c>
      <c r="G350" s="760" t="s">
        <v>11</v>
      </c>
    </row>
    <row r="351" spans="1:7" ht="28.5" x14ac:dyDescent="0.25">
      <c r="A351" s="816" t="s">
        <v>1383</v>
      </c>
      <c r="B351" s="830">
        <v>60</v>
      </c>
      <c r="C351" s="831">
        <v>71</v>
      </c>
      <c r="D351" s="817">
        <f t="shared" si="15"/>
        <v>0.18333333333333332</v>
      </c>
      <c r="E351" s="69" t="s">
        <v>28</v>
      </c>
      <c r="F351" s="69" t="s">
        <v>1325</v>
      </c>
      <c r="G351" s="760" t="s">
        <v>11</v>
      </c>
    </row>
    <row r="352" spans="1:7" ht="28.5" x14ac:dyDescent="0.25">
      <c r="A352" s="816" t="s">
        <v>1384</v>
      </c>
      <c r="B352" s="830">
        <v>80</v>
      </c>
      <c r="C352" s="831">
        <v>95</v>
      </c>
      <c r="D352" s="817">
        <f t="shared" si="15"/>
        <v>0.1875</v>
      </c>
      <c r="E352" s="69" t="s">
        <v>28</v>
      </c>
      <c r="F352" s="69" t="s">
        <v>986</v>
      </c>
      <c r="G352" s="760" t="s">
        <v>11</v>
      </c>
    </row>
    <row r="353" spans="1:7" ht="57" x14ac:dyDescent="0.25">
      <c r="A353" s="816" t="s">
        <v>1385</v>
      </c>
      <c r="B353" s="830" t="s">
        <v>664</v>
      </c>
      <c r="C353" s="830" t="s">
        <v>664</v>
      </c>
      <c r="D353" s="817"/>
      <c r="E353" s="69" t="s">
        <v>28</v>
      </c>
      <c r="F353" s="69" t="s">
        <v>986</v>
      </c>
      <c r="G353" s="760" t="s">
        <v>11</v>
      </c>
    </row>
    <row r="354" spans="1:7" x14ac:dyDescent="0.25">
      <c r="A354" s="816" t="s">
        <v>1386</v>
      </c>
      <c r="B354" s="830">
        <v>900</v>
      </c>
      <c r="C354" s="831">
        <v>1000</v>
      </c>
      <c r="D354" s="817">
        <f t="shared" si="15"/>
        <v>0.1111111111111111</v>
      </c>
      <c r="E354" s="69" t="s">
        <v>45</v>
      </c>
      <c r="F354" s="69" t="s">
        <v>986</v>
      </c>
      <c r="G354" s="760" t="s">
        <v>11</v>
      </c>
    </row>
    <row r="355" spans="1:7" x14ac:dyDescent="0.25">
      <c r="A355" s="816" t="s">
        <v>1387</v>
      </c>
      <c r="B355" s="830">
        <v>670</v>
      </c>
      <c r="C355" s="831">
        <v>750</v>
      </c>
      <c r="D355" s="817">
        <f t="shared" si="15"/>
        <v>0.11940298507462686</v>
      </c>
      <c r="E355" s="69" t="s">
        <v>45</v>
      </c>
      <c r="F355" s="69" t="s">
        <v>986</v>
      </c>
      <c r="G355" s="760" t="s">
        <v>11</v>
      </c>
    </row>
    <row r="356" spans="1:7" ht="15.75" thickBot="1" x14ac:dyDescent="0.3">
      <c r="A356" s="872" t="s">
        <v>1388</v>
      </c>
      <c r="B356" s="873">
        <v>280</v>
      </c>
      <c r="C356" s="874">
        <v>320</v>
      </c>
      <c r="D356" s="837">
        <f t="shared" si="15"/>
        <v>0.14285714285714285</v>
      </c>
      <c r="E356" s="789" t="s">
        <v>45</v>
      </c>
      <c r="F356" s="789" t="s">
        <v>986</v>
      </c>
      <c r="G356" s="790" t="s">
        <v>11</v>
      </c>
    </row>
  </sheetData>
  <pageMargins left="0.70866141732283472" right="0.70866141732283472" top="0.74803149606299213" bottom="0.74803149606299213" header="0.31496062992125984" footer="0.31496062992125984"/>
  <pageSetup paperSize="9" scale="60"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4"/>
  <sheetViews>
    <sheetView topLeftCell="A37" workbookViewId="0">
      <selection activeCell="B41" sqref="B41"/>
    </sheetView>
  </sheetViews>
  <sheetFormatPr defaultColWidth="9.140625" defaultRowHeight="14.25" x14ac:dyDescent="0.2"/>
  <cols>
    <col min="1" max="1" width="59.28515625" style="4" customWidth="1"/>
    <col min="2" max="7" width="11.28515625" style="30" bestFit="1" customWidth="1"/>
    <col min="8" max="8" width="10.85546875" style="30" customWidth="1"/>
    <col min="9" max="9" width="6.85546875" style="30" bestFit="1" customWidth="1"/>
    <col min="10" max="10" width="12.28515625" style="30" bestFit="1" customWidth="1"/>
    <col min="11" max="11" width="19.28515625" style="30" bestFit="1" customWidth="1"/>
    <col min="12" max="16384" width="9.140625" style="4"/>
  </cols>
  <sheetData>
    <row r="1" spans="1:11" ht="15" x14ac:dyDescent="0.25">
      <c r="A1" s="29" t="s">
        <v>0</v>
      </c>
    </row>
    <row r="3" spans="1:11" ht="33.75" customHeight="1" x14ac:dyDescent="0.2">
      <c r="A3" s="1" t="s">
        <v>1389</v>
      </c>
      <c r="B3" s="2" t="s">
        <v>1390</v>
      </c>
      <c r="C3" s="2" t="s">
        <v>1391</v>
      </c>
      <c r="D3" s="2" t="s">
        <v>1392</v>
      </c>
      <c r="E3" s="2" t="s">
        <v>1393</v>
      </c>
      <c r="F3" s="2" t="s">
        <v>1394</v>
      </c>
      <c r="G3" s="2" t="s">
        <v>1395</v>
      </c>
      <c r="H3" s="2" t="s">
        <v>1396</v>
      </c>
      <c r="I3" s="2" t="s">
        <v>1397</v>
      </c>
      <c r="J3" s="2" t="s">
        <v>6</v>
      </c>
      <c r="K3" s="3" t="s">
        <v>7</v>
      </c>
    </row>
    <row r="4" spans="1:11" x14ac:dyDescent="0.2">
      <c r="A4" s="5" t="s">
        <v>8</v>
      </c>
      <c r="B4" s="6">
        <v>1.45</v>
      </c>
      <c r="C4" s="6">
        <f>B4*1.025</f>
        <v>1.4862499999999998</v>
      </c>
      <c r="D4" s="6">
        <f t="shared" ref="D4:G9" si="0">C4*1.025</f>
        <v>1.5234062499999996</v>
      </c>
      <c r="E4" s="6">
        <f t="shared" si="0"/>
        <v>1.5614914062499994</v>
      </c>
      <c r="F4" s="6">
        <f t="shared" si="0"/>
        <v>1.6005286914062493</v>
      </c>
      <c r="G4" s="6">
        <f t="shared" si="0"/>
        <v>1.6405419086914055</v>
      </c>
      <c r="H4" s="6"/>
      <c r="I4" s="7" t="s">
        <v>219</v>
      </c>
      <c r="J4" s="7" t="s">
        <v>10</v>
      </c>
      <c r="K4" s="8" t="s">
        <v>11</v>
      </c>
    </row>
    <row r="5" spans="1:11" ht="15" thickBot="1" x14ac:dyDescent="0.25">
      <c r="A5" s="11" t="s">
        <v>13</v>
      </c>
      <c r="B5" s="31">
        <v>0.75</v>
      </c>
      <c r="C5" s="31">
        <f>B5*1.025</f>
        <v>0.76874999999999993</v>
      </c>
      <c r="D5" s="31">
        <f t="shared" si="0"/>
        <v>0.78796874999999988</v>
      </c>
      <c r="E5" s="31">
        <f t="shared" si="0"/>
        <v>0.8076679687499998</v>
      </c>
      <c r="F5" s="31">
        <f t="shared" si="0"/>
        <v>0.82785966796874977</v>
      </c>
      <c r="G5" s="31">
        <f t="shared" si="0"/>
        <v>0.84855615966796849</v>
      </c>
      <c r="H5" s="31"/>
      <c r="I5" s="14" t="s">
        <v>1398</v>
      </c>
      <c r="J5" s="14" t="s">
        <v>10</v>
      </c>
      <c r="K5" s="32" t="s">
        <v>11</v>
      </c>
    </row>
    <row r="6" spans="1:11" ht="15.75" thickBot="1" x14ac:dyDescent="0.25">
      <c r="A6" s="37" t="s">
        <v>1399</v>
      </c>
      <c r="B6" s="38">
        <v>99000</v>
      </c>
      <c r="C6" s="38">
        <f>B6*1.02</f>
        <v>100980</v>
      </c>
      <c r="D6" s="38">
        <f t="shared" ref="D6:G6" si="1">C6*1.02</f>
        <v>102999.6</v>
      </c>
      <c r="E6" s="38">
        <f t="shared" si="1"/>
        <v>105059.592</v>
      </c>
      <c r="F6" s="38">
        <f t="shared" si="1"/>
        <v>107160.78384</v>
      </c>
      <c r="G6" s="38">
        <f t="shared" si="1"/>
        <v>109303.9995168</v>
      </c>
      <c r="H6" s="38"/>
      <c r="I6" s="39"/>
      <c r="J6" s="39"/>
      <c r="K6" s="40"/>
    </row>
    <row r="7" spans="1:11" x14ac:dyDescent="0.2">
      <c r="A7" s="33"/>
      <c r="B7" s="34"/>
      <c r="C7" s="34"/>
      <c r="D7" s="34"/>
      <c r="E7" s="34"/>
      <c r="F7" s="34"/>
      <c r="G7" s="34"/>
      <c r="H7" s="34"/>
      <c r="I7" s="35"/>
      <c r="J7" s="35"/>
      <c r="K7" s="36"/>
    </row>
    <row r="8" spans="1:11" ht="30" x14ac:dyDescent="0.2">
      <c r="A8" s="1" t="s">
        <v>1400</v>
      </c>
      <c r="B8" s="2" t="s">
        <v>1390</v>
      </c>
      <c r="C8" s="2" t="s">
        <v>1391</v>
      </c>
      <c r="D8" s="2" t="s">
        <v>1392</v>
      </c>
      <c r="E8" s="2" t="s">
        <v>1393</v>
      </c>
      <c r="F8" s="2" t="s">
        <v>1394</v>
      </c>
      <c r="G8" s="2" t="s">
        <v>1395</v>
      </c>
      <c r="H8" s="2" t="s">
        <v>1396</v>
      </c>
      <c r="I8" s="2" t="s">
        <v>1397</v>
      </c>
      <c r="J8" s="2" t="s">
        <v>6</v>
      </c>
      <c r="K8" s="3" t="s">
        <v>7</v>
      </c>
    </row>
    <row r="9" spans="1:11" x14ac:dyDescent="0.2">
      <c r="A9" s="5" t="s">
        <v>15</v>
      </c>
      <c r="B9" s="6">
        <v>1.85</v>
      </c>
      <c r="C9" s="6">
        <f>B9*1.025</f>
        <v>1.89625</v>
      </c>
      <c r="D9" s="6">
        <f t="shared" si="0"/>
        <v>1.9436562499999999</v>
      </c>
      <c r="E9" s="6">
        <f t="shared" si="0"/>
        <v>1.9922476562499998</v>
      </c>
      <c r="F9" s="6">
        <f t="shared" si="0"/>
        <v>2.0420538476562498</v>
      </c>
      <c r="G9" s="6">
        <f t="shared" si="0"/>
        <v>2.0931051938476557</v>
      </c>
      <c r="H9" s="6"/>
      <c r="I9" s="7" t="s">
        <v>219</v>
      </c>
      <c r="J9" s="7" t="s">
        <v>10</v>
      </c>
      <c r="K9" s="8" t="s">
        <v>11</v>
      </c>
    </row>
    <row r="10" spans="1:11" ht="28.5" x14ac:dyDescent="0.2">
      <c r="A10" s="5" t="s">
        <v>16</v>
      </c>
      <c r="B10" s="6">
        <v>0</v>
      </c>
      <c r="C10" s="6">
        <v>0</v>
      </c>
      <c r="D10" s="6">
        <v>0</v>
      </c>
      <c r="E10" s="6">
        <v>0</v>
      </c>
      <c r="F10" s="6">
        <v>0</v>
      </c>
      <c r="G10" s="6">
        <v>0</v>
      </c>
      <c r="H10" s="6"/>
      <c r="I10" s="7" t="s">
        <v>1398</v>
      </c>
      <c r="J10" s="7" t="s">
        <v>10</v>
      </c>
      <c r="K10" s="8" t="s">
        <v>17</v>
      </c>
    </row>
    <row r="11" spans="1:11" x14ac:dyDescent="0.2">
      <c r="A11" s="5" t="s">
        <v>18</v>
      </c>
      <c r="B11" s="9">
        <v>2.0499999999999998</v>
      </c>
      <c r="C11" s="9">
        <f>B11*1.025</f>
        <v>2.1012499999999998</v>
      </c>
      <c r="D11" s="9">
        <f t="shared" ref="D11:G11" si="2">C11*1.025</f>
        <v>2.1537812499999998</v>
      </c>
      <c r="E11" s="9">
        <f t="shared" si="2"/>
        <v>2.2076257812499995</v>
      </c>
      <c r="F11" s="9">
        <f t="shared" si="2"/>
        <v>2.2628164257812493</v>
      </c>
      <c r="G11" s="9">
        <f t="shared" si="2"/>
        <v>2.3193868364257804</v>
      </c>
      <c r="H11" s="9"/>
      <c r="I11" s="10" t="s">
        <v>219</v>
      </c>
      <c r="J11" s="7" t="s">
        <v>10</v>
      </c>
      <c r="K11" s="7" t="s">
        <v>11</v>
      </c>
    </row>
    <row r="12" spans="1:11" ht="28.5" x14ac:dyDescent="0.2">
      <c r="A12" s="5" t="s">
        <v>19</v>
      </c>
      <c r="B12" s="9">
        <v>0</v>
      </c>
      <c r="C12" s="9">
        <v>0</v>
      </c>
      <c r="D12" s="9">
        <v>0</v>
      </c>
      <c r="E12" s="9">
        <v>0</v>
      </c>
      <c r="F12" s="9">
        <v>0</v>
      </c>
      <c r="G12" s="9">
        <v>0</v>
      </c>
      <c r="H12" s="9"/>
      <c r="I12" s="10" t="s">
        <v>1398</v>
      </c>
      <c r="J12" s="7" t="s">
        <v>10</v>
      </c>
      <c r="K12" s="7" t="s">
        <v>17</v>
      </c>
    </row>
    <row r="13" spans="1:11" ht="28.5" x14ac:dyDescent="0.2">
      <c r="A13" s="5" t="s">
        <v>20</v>
      </c>
      <c r="B13" s="9">
        <v>0</v>
      </c>
      <c r="C13" s="9">
        <v>0</v>
      </c>
      <c r="D13" s="9">
        <v>0</v>
      </c>
      <c r="E13" s="9">
        <v>0</v>
      </c>
      <c r="F13" s="9">
        <v>0</v>
      </c>
      <c r="G13" s="9">
        <v>0</v>
      </c>
      <c r="H13" s="9"/>
      <c r="I13" s="10" t="s">
        <v>1398</v>
      </c>
      <c r="J13" s="7" t="s">
        <v>10</v>
      </c>
      <c r="K13" s="7" t="s">
        <v>17</v>
      </c>
    </row>
    <row r="14" spans="1:11" x14ac:dyDescent="0.2">
      <c r="A14" s="5" t="s">
        <v>21</v>
      </c>
      <c r="B14" s="9">
        <v>0</v>
      </c>
      <c r="C14" s="9">
        <v>0</v>
      </c>
      <c r="D14" s="9">
        <v>0</v>
      </c>
      <c r="E14" s="9">
        <v>0</v>
      </c>
      <c r="F14" s="9">
        <v>0</v>
      </c>
      <c r="G14" s="9">
        <v>0</v>
      </c>
      <c r="H14" s="9"/>
      <c r="I14" s="10" t="s">
        <v>1398</v>
      </c>
      <c r="J14" s="7" t="s">
        <v>10</v>
      </c>
      <c r="K14" s="7" t="s">
        <v>11</v>
      </c>
    </row>
    <row r="15" spans="1:11" x14ac:dyDescent="0.2">
      <c r="A15" s="5" t="s">
        <v>22</v>
      </c>
      <c r="B15" s="9">
        <v>2.0499999999999998</v>
      </c>
      <c r="C15" s="9">
        <f>B15*1.025</f>
        <v>2.1012499999999998</v>
      </c>
      <c r="D15" s="9">
        <f t="shared" ref="D15:G16" si="3">C15*1.025</f>
        <v>2.1537812499999998</v>
      </c>
      <c r="E15" s="9">
        <f t="shared" si="3"/>
        <v>2.2076257812499995</v>
      </c>
      <c r="F15" s="9">
        <f t="shared" si="3"/>
        <v>2.2628164257812493</v>
      </c>
      <c r="G15" s="9">
        <f t="shared" si="3"/>
        <v>2.3193868364257804</v>
      </c>
      <c r="H15" s="9"/>
      <c r="I15" s="10" t="s">
        <v>219</v>
      </c>
      <c r="J15" s="7" t="s">
        <v>10</v>
      </c>
      <c r="K15" s="7" t="s">
        <v>11</v>
      </c>
    </row>
    <row r="16" spans="1:11" x14ac:dyDescent="0.2">
      <c r="A16" s="5" t="s">
        <v>23</v>
      </c>
      <c r="B16" s="9">
        <v>2.5499999999999998</v>
      </c>
      <c r="C16" s="9">
        <f>B16*1.025</f>
        <v>2.6137499999999996</v>
      </c>
      <c r="D16" s="9">
        <f t="shared" si="3"/>
        <v>2.6790937499999994</v>
      </c>
      <c r="E16" s="9">
        <f t="shared" si="3"/>
        <v>2.746071093749999</v>
      </c>
      <c r="F16" s="9">
        <f t="shared" si="3"/>
        <v>2.8147228710937489</v>
      </c>
      <c r="G16" s="9">
        <f t="shared" si="3"/>
        <v>2.8850909428710922</v>
      </c>
      <c r="H16" s="9"/>
      <c r="I16" s="10" t="s">
        <v>219</v>
      </c>
      <c r="J16" s="7" t="s">
        <v>10</v>
      </c>
      <c r="K16" s="7" t="s">
        <v>11</v>
      </c>
    </row>
    <row r="17" spans="1:11" ht="15" customHeight="1" x14ac:dyDescent="0.2">
      <c r="A17" s="5" t="s">
        <v>24</v>
      </c>
      <c r="B17" s="9">
        <v>0</v>
      </c>
      <c r="C17" s="9">
        <v>0</v>
      </c>
      <c r="D17" s="9">
        <v>0</v>
      </c>
      <c r="E17" s="9">
        <v>0</v>
      </c>
      <c r="F17" s="9">
        <v>0</v>
      </c>
      <c r="G17" s="9">
        <v>0</v>
      </c>
      <c r="H17" s="9"/>
      <c r="I17" s="10" t="s">
        <v>1398</v>
      </c>
      <c r="J17" s="7" t="s">
        <v>10</v>
      </c>
      <c r="K17" s="7" t="s">
        <v>17</v>
      </c>
    </row>
    <row r="18" spans="1:11" ht="15" customHeight="1" thickBot="1" x14ac:dyDescent="0.25">
      <c r="A18" s="5" t="s">
        <v>25</v>
      </c>
      <c r="B18" s="9">
        <v>0</v>
      </c>
      <c r="C18" s="9">
        <v>0</v>
      </c>
      <c r="D18" s="9">
        <v>0</v>
      </c>
      <c r="E18" s="9">
        <v>0</v>
      </c>
      <c r="F18" s="9">
        <v>0</v>
      </c>
      <c r="G18" s="9">
        <v>0</v>
      </c>
      <c r="H18" s="9"/>
      <c r="I18" s="10" t="s">
        <v>1398</v>
      </c>
      <c r="J18" s="7" t="s">
        <v>10</v>
      </c>
      <c r="K18" s="7" t="s">
        <v>11</v>
      </c>
    </row>
    <row r="19" spans="1:11" ht="15" customHeight="1" thickBot="1" x14ac:dyDescent="0.25">
      <c r="A19" s="37" t="s">
        <v>1399</v>
      </c>
      <c r="B19" s="38">
        <v>1879000</v>
      </c>
      <c r="C19" s="38">
        <f>B19*1.02</f>
        <v>1916580</v>
      </c>
      <c r="D19" s="38">
        <f t="shared" ref="D19:G19" si="4">C19*1.02</f>
        <v>1954911.6</v>
      </c>
      <c r="E19" s="38">
        <f t="shared" si="4"/>
        <v>1994009.8320000002</v>
      </c>
      <c r="F19" s="38">
        <f t="shared" si="4"/>
        <v>2033890.0286400001</v>
      </c>
      <c r="G19" s="38">
        <f t="shared" si="4"/>
        <v>2074567.8292128001</v>
      </c>
      <c r="H19" s="38"/>
      <c r="I19" s="39"/>
      <c r="J19" s="39"/>
      <c r="K19" s="40"/>
    </row>
    <row r="20" spans="1:11" ht="15" customHeight="1" x14ac:dyDescent="0.2">
      <c r="A20" s="11"/>
      <c r="B20" s="12"/>
      <c r="C20" s="12"/>
      <c r="D20" s="12"/>
      <c r="E20" s="12"/>
      <c r="F20" s="12"/>
      <c r="G20" s="12"/>
      <c r="H20" s="12"/>
      <c r="I20" s="13"/>
      <c r="J20" s="14"/>
      <c r="K20" s="14"/>
    </row>
    <row r="21" spans="1:11" ht="30" x14ac:dyDescent="0.2">
      <c r="A21" s="1" t="s">
        <v>1401</v>
      </c>
      <c r="B21" s="2" t="s">
        <v>1390</v>
      </c>
      <c r="C21" s="2" t="s">
        <v>1391</v>
      </c>
      <c r="D21" s="2" t="s">
        <v>1392</v>
      </c>
      <c r="E21" s="2" t="s">
        <v>1393</v>
      </c>
      <c r="F21" s="2" t="s">
        <v>1394</v>
      </c>
      <c r="G21" s="2" t="s">
        <v>1395</v>
      </c>
      <c r="H21" s="2" t="s">
        <v>1396</v>
      </c>
      <c r="I21" s="2" t="s">
        <v>1397</v>
      </c>
      <c r="J21" s="2" t="s">
        <v>6</v>
      </c>
      <c r="K21" s="3" t="s">
        <v>7</v>
      </c>
    </row>
    <row r="22" spans="1:11" ht="15" thickBot="1" x14ac:dyDescent="0.25">
      <c r="A22" s="11" t="s">
        <v>27</v>
      </c>
      <c r="B22" s="12">
        <v>4.2</v>
      </c>
      <c r="C22" s="12">
        <f>B22*1.025</f>
        <v>4.3049999999999997</v>
      </c>
      <c r="D22" s="12">
        <f t="shared" ref="D22:G22" si="5">C22*1.025</f>
        <v>4.4126249999999994</v>
      </c>
      <c r="E22" s="12">
        <f t="shared" si="5"/>
        <v>4.5229406249999986</v>
      </c>
      <c r="F22" s="12">
        <f t="shared" si="5"/>
        <v>4.6360141406249982</v>
      </c>
      <c r="G22" s="12">
        <f t="shared" si="5"/>
        <v>4.7519144941406228</v>
      </c>
      <c r="H22" s="12"/>
      <c r="I22" s="13" t="s">
        <v>219</v>
      </c>
      <c r="J22" s="14" t="s">
        <v>10</v>
      </c>
      <c r="K22" s="14" t="s">
        <v>11</v>
      </c>
    </row>
    <row r="23" spans="1:11" ht="15.75" thickBot="1" x14ac:dyDescent="0.25">
      <c r="A23" s="15" t="s">
        <v>1399</v>
      </c>
      <c r="B23" s="38">
        <v>43000</v>
      </c>
      <c r="C23" s="38">
        <f>B23*1.02</f>
        <v>43860</v>
      </c>
      <c r="D23" s="38">
        <f t="shared" ref="D23:G23" si="6">C23*1.02</f>
        <v>44737.200000000004</v>
      </c>
      <c r="E23" s="38">
        <f t="shared" si="6"/>
        <v>45631.944000000003</v>
      </c>
      <c r="F23" s="38">
        <f t="shared" si="6"/>
        <v>46544.582880000002</v>
      </c>
      <c r="G23" s="38">
        <f t="shared" si="6"/>
        <v>47475.474537599999</v>
      </c>
      <c r="H23" s="16"/>
      <c r="I23" s="16"/>
      <c r="J23" s="17"/>
      <c r="K23" s="18"/>
    </row>
    <row r="25" spans="1:11" ht="31.5" customHeight="1" x14ac:dyDescent="0.2">
      <c r="A25" s="19" t="s">
        <v>1402</v>
      </c>
      <c r="B25" s="20" t="s">
        <v>1390</v>
      </c>
      <c r="C25" s="20" t="s">
        <v>1391</v>
      </c>
      <c r="D25" s="20" t="s">
        <v>1392</v>
      </c>
      <c r="E25" s="20" t="s">
        <v>1393</v>
      </c>
      <c r="F25" s="20" t="s">
        <v>1394</v>
      </c>
      <c r="G25" s="20" t="s">
        <v>1395</v>
      </c>
      <c r="H25" s="2" t="s">
        <v>1396</v>
      </c>
      <c r="I25" s="20" t="s">
        <v>1397</v>
      </c>
      <c r="J25" s="20" t="s">
        <v>6</v>
      </c>
      <c r="K25" s="21" t="s">
        <v>7</v>
      </c>
    </row>
    <row r="26" spans="1:11" x14ac:dyDescent="0.2">
      <c r="A26" s="22" t="s">
        <v>30</v>
      </c>
      <c r="B26" s="23">
        <v>4.8</v>
      </c>
      <c r="C26" s="23">
        <f>B26*1.025</f>
        <v>4.919999999999999</v>
      </c>
      <c r="D26" s="23">
        <f t="shared" ref="D26:G27" si="7">C26*1.025</f>
        <v>5.0429999999999984</v>
      </c>
      <c r="E26" s="23">
        <f t="shared" si="7"/>
        <v>5.1690749999999976</v>
      </c>
      <c r="F26" s="23">
        <f t="shared" si="7"/>
        <v>5.2983018749999973</v>
      </c>
      <c r="G26" s="23">
        <f t="shared" si="7"/>
        <v>5.4307594218749964</v>
      </c>
      <c r="H26" s="23"/>
      <c r="I26" s="24" t="s">
        <v>219</v>
      </c>
      <c r="J26" s="24" t="s">
        <v>31</v>
      </c>
      <c r="K26" s="24" t="s">
        <v>11</v>
      </c>
    </row>
    <row r="27" spans="1:11" ht="15" thickBot="1" x14ac:dyDescent="0.25">
      <c r="A27" s="25" t="s">
        <v>32</v>
      </c>
      <c r="B27" s="26">
        <v>3.75</v>
      </c>
      <c r="C27" s="26">
        <f>B27*1.025</f>
        <v>3.8437499999999996</v>
      </c>
      <c r="D27" s="26">
        <f t="shared" si="7"/>
        <v>3.9398437499999992</v>
      </c>
      <c r="E27" s="26">
        <f t="shared" si="7"/>
        <v>4.0383398437499984</v>
      </c>
      <c r="F27" s="26">
        <f t="shared" si="7"/>
        <v>4.139298339843748</v>
      </c>
      <c r="G27" s="26">
        <f t="shared" si="7"/>
        <v>4.2427807983398411</v>
      </c>
      <c r="H27" s="26"/>
      <c r="I27" s="27" t="s">
        <v>219</v>
      </c>
      <c r="J27" s="27" t="s">
        <v>31</v>
      </c>
      <c r="K27" s="27" t="s">
        <v>11</v>
      </c>
    </row>
    <row r="28" spans="1:11" ht="15.75" thickBot="1" x14ac:dyDescent="0.3">
      <c r="A28" s="28" t="s">
        <v>1399</v>
      </c>
      <c r="B28" s="38">
        <v>1200000</v>
      </c>
      <c r="C28" s="38">
        <f>B28*1.02</f>
        <v>1224000</v>
      </c>
      <c r="D28" s="38">
        <f t="shared" ref="D28:G28" si="8">C28*1.02</f>
        <v>1248480</v>
      </c>
      <c r="E28" s="38">
        <f t="shared" si="8"/>
        <v>1273449.6000000001</v>
      </c>
      <c r="F28" s="38">
        <f t="shared" si="8"/>
        <v>1298918.5920000002</v>
      </c>
      <c r="G28" s="38">
        <f t="shared" si="8"/>
        <v>1324896.9638400001</v>
      </c>
      <c r="H28" s="16"/>
      <c r="I28" s="16"/>
      <c r="J28" s="16"/>
      <c r="K28" s="18"/>
    </row>
    <row r="31" spans="1:11" ht="33" customHeight="1" x14ac:dyDescent="0.2">
      <c r="A31" s="19" t="s">
        <v>1403</v>
      </c>
      <c r="B31" s="20" t="s">
        <v>1390</v>
      </c>
      <c r="C31" s="20" t="s">
        <v>1391</v>
      </c>
      <c r="D31" s="20" t="s">
        <v>1392</v>
      </c>
      <c r="E31" s="20" t="s">
        <v>1393</v>
      </c>
      <c r="F31" s="20" t="s">
        <v>1394</v>
      </c>
      <c r="G31" s="20" t="s">
        <v>1395</v>
      </c>
      <c r="H31" s="2" t="s">
        <v>1396</v>
      </c>
      <c r="I31" s="20" t="s">
        <v>1397</v>
      </c>
      <c r="J31" s="20" t="s">
        <v>6</v>
      </c>
      <c r="K31" s="21" t="s">
        <v>7</v>
      </c>
    </row>
    <row r="32" spans="1:11" x14ac:dyDescent="0.2">
      <c r="A32" s="22" t="s">
        <v>1404</v>
      </c>
      <c r="B32" s="23">
        <v>156</v>
      </c>
      <c r="C32" s="23">
        <f>B32*1.025</f>
        <v>159.89999999999998</v>
      </c>
      <c r="D32" s="23">
        <f t="shared" ref="D32:G32" si="9">C32*1.025</f>
        <v>163.89749999999995</v>
      </c>
      <c r="E32" s="23">
        <f t="shared" si="9"/>
        <v>167.99493749999993</v>
      </c>
      <c r="F32" s="23">
        <f t="shared" si="9"/>
        <v>172.19481093749991</v>
      </c>
      <c r="G32" s="23">
        <f t="shared" si="9"/>
        <v>176.49968121093738</v>
      </c>
      <c r="H32" s="23"/>
      <c r="I32" s="24" t="s">
        <v>219</v>
      </c>
      <c r="J32" s="24" t="s">
        <v>1405</v>
      </c>
      <c r="K32" s="24" t="s">
        <v>11</v>
      </c>
    </row>
    <row r="33" spans="1:11" x14ac:dyDescent="0.2">
      <c r="A33" s="25" t="s">
        <v>1406</v>
      </c>
      <c r="B33" s="26">
        <v>60.45</v>
      </c>
      <c r="C33" s="26">
        <v>60.45</v>
      </c>
      <c r="D33" s="26">
        <v>60.45</v>
      </c>
      <c r="E33" s="26">
        <v>60.45</v>
      </c>
      <c r="F33" s="26">
        <v>60.45</v>
      </c>
      <c r="G33" s="26">
        <v>60.45</v>
      </c>
      <c r="H33" s="26"/>
      <c r="I33" s="27" t="s">
        <v>1398</v>
      </c>
      <c r="J33" s="24" t="s">
        <v>1405</v>
      </c>
      <c r="K33" s="24" t="s">
        <v>11</v>
      </c>
    </row>
    <row r="34" spans="1:11" ht="15" thickBot="1" x14ac:dyDescent="0.25">
      <c r="A34" s="25" t="s">
        <v>1407</v>
      </c>
      <c r="B34" s="26">
        <v>0</v>
      </c>
      <c r="C34" s="26">
        <f>B34*1.025</f>
        <v>0</v>
      </c>
      <c r="D34" s="26">
        <f t="shared" ref="D34:G34" si="10">C34*1.025</f>
        <v>0</v>
      </c>
      <c r="E34" s="26">
        <f t="shared" si="10"/>
        <v>0</v>
      </c>
      <c r="F34" s="26">
        <f t="shared" si="10"/>
        <v>0</v>
      </c>
      <c r="G34" s="26">
        <f t="shared" si="10"/>
        <v>0</v>
      </c>
      <c r="H34" s="26"/>
      <c r="I34" s="27" t="s">
        <v>1398</v>
      </c>
      <c r="J34" s="24" t="s">
        <v>1405</v>
      </c>
      <c r="K34" s="27" t="s">
        <v>11</v>
      </c>
    </row>
    <row r="35" spans="1:11" ht="15.75" thickBot="1" x14ac:dyDescent="0.3">
      <c r="A35" s="28" t="s">
        <v>1399</v>
      </c>
      <c r="B35" s="38">
        <v>113000</v>
      </c>
      <c r="C35" s="38">
        <f>B35*1.02</f>
        <v>115260</v>
      </c>
      <c r="D35" s="38">
        <f t="shared" ref="D35:G35" si="11">C35*1.02</f>
        <v>117565.2</v>
      </c>
      <c r="E35" s="38">
        <f t="shared" si="11"/>
        <v>119916.504</v>
      </c>
      <c r="F35" s="38">
        <f t="shared" si="11"/>
        <v>122314.83408</v>
      </c>
      <c r="G35" s="38">
        <f t="shared" si="11"/>
        <v>124761.1307616</v>
      </c>
      <c r="H35" s="16"/>
      <c r="I35" s="16"/>
      <c r="J35" s="16"/>
      <c r="K35" s="18"/>
    </row>
    <row r="36" spans="1:11" ht="15" x14ac:dyDescent="0.25">
      <c r="A36" s="29"/>
      <c r="B36" s="41"/>
      <c r="C36" s="41"/>
      <c r="D36" s="41"/>
      <c r="E36" s="41"/>
      <c r="F36" s="41"/>
      <c r="G36" s="41"/>
    </row>
    <row r="37" spans="1:11" ht="15" x14ac:dyDescent="0.25">
      <c r="A37" s="29"/>
      <c r="B37" s="41"/>
      <c r="C37" s="41"/>
      <c r="D37" s="41"/>
      <c r="E37" s="41"/>
      <c r="F37" s="41"/>
      <c r="G37" s="41"/>
    </row>
    <row r="38" spans="1:11" ht="15" x14ac:dyDescent="0.25">
      <c r="A38" s="29"/>
    </row>
    <row r="39" spans="1:11" ht="33.75" customHeight="1" x14ac:dyDescent="0.2">
      <c r="A39" s="1" t="s">
        <v>1408</v>
      </c>
      <c r="B39" s="2" t="s">
        <v>1390</v>
      </c>
      <c r="C39" s="2" t="s">
        <v>1391</v>
      </c>
      <c r="D39" s="2" t="s">
        <v>1392</v>
      </c>
      <c r="E39" s="2" t="s">
        <v>1393</v>
      </c>
      <c r="F39" s="2" t="s">
        <v>1394</v>
      </c>
      <c r="G39" s="2" t="s">
        <v>1395</v>
      </c>
      <c r="H39" s="2" t="s">
        <v>1396</v>
      </c>
      <c r="I39" s="2" t="s">
        <v>1397</v>
      </c>
      <c r="J39" s="2" t="s">
        <v>6</v>
      </c>
      <c r="K39" s="3" t="s">
        <v>7</v>
      </c>
    </row>
    <row r="40" spans="1:11" ht="15" x14ac:dyDescent="0.2">
      <c r="A40" s="934" t="s">
        <v>1409</v>
      </c>
      <c r="B40" s="935"/>
      <c r="C40" s="935"/>
      <c r="D40" s="935"/>
      <c r="E40" s="935"/>
      <c r="F40" s="935"/>
      <c r="G40" s="935"/>
      <c r="H40" s="935"/>
      <c r="I40" s="935"/>
      <c r="J40" s="935"/>
      <c r="K40" s="936"/>
    </row>
    <row r="41" spans="1:11" x14ac:dyDescent="0.2">
      <c r="A41" s="5" t="s">
        <v>44</v>
      </c>
      <c r="B41" s="6">
        <v>18.21</v>
      </c>
      <c r="C41" s="6">
        <f t="shared" ref="C41:G46" si="12">B41*1.025</f>
        <v>18.66525</v>
      </c>
      <c r="D41" s="6">
        <f t="shared" si="12"/>
        <v>19.131881249999999</v>
      </c>
      <c r="E41" s="6">
        <f t="shared" si="12"/>
        <v>19.610178281249997</v>
      </c>
      <c r="F41" s="6">
        <f t="shared" si="12"/>
        <v>20.100432738281246</v>
      </c>
      <c r="G41" s="6">
        <f t="shared" si="12"/>
        <v>20.602943556738275</v>
      </c>
      <c r="H41" s="6"/>
      <c r="I41" s="7" t="s">
        <v>219</v>
      </c>
      <c r="J41" s="7" t="s">
        <v>46</v>
      </c>
      <c r="K41" s="8" t="s">
        <v>11</v>
      </c>
    </row>
    <row r="42" spans="1:11" x14ac:dyDescent="0.2">
      <c r="A42" s="5" t="s">
        <v>47</v>
      </c>
      <c r="B42" s="6">
        <v>11</v>
      </c>
      <c r="C42" s="6">
        <f t="shared" si="12"/>
        <v>11.274999999999999</v>
      </c>
      <c r="D42" s="6">
        <f t="shared" si="12"/>
        <v>11.556874999999998</v>
      </c>
      <c r="E42" s="6">
        <f t="shared" si="12"/>
        <v>11.845796874999998</v>
      </c>
      <c r="F42" s="6">
        <f t="shared" si="12"/>
        <v>12.141941796874997</v>
      </c>
      <c r="G42" s="6">
        <f t="shared" si="12"/>
        <v>12.445490341796871</v>
      </c>
      <c r="H42" s="6"/>
      <c r="I42" s="7" t="s">
        <v>219</v>
      </c>
      <c r="J42" s="7" t="s">
        <v>46</v>
      </c>
      <c r="K42" s="8" t="s">
        <v>11</v>
      </c>
    </row>
    <row r="43" spans="1:11" x14ac:dyDescent="0.2">
      <c r="A43" s="5" t="s">
        <v>48</v>
      </c>
      <c r="B43" s="6">
        <v>18.21</v>
      </c>
      <c r="C43" s="6">
        <f t="shared" si="12"/>
        <v>18.66525</v>
      </c>
      <c r="D43" s="6">
        <f t="shared" si="12"/>
        <v>19.131881249999999</v>
      </c>
      <c r="E43" s="6">
        <f t="shared" si="12"/>
        <v>19.610178281249997</v>
      </c>
      <c r="F43" s="6">
        <f t="shared" si="12"/>
        <v>20.100432738281246</v>
      </c>
      <c r="G43" s="6">
        <f t="shared" si="12"/>
        <v>20.602943556738275</v>
      </c>
      <c r="H43" s="6"/>
      <c r="I43" s="7" t="s">
        <v>219</v>
      </c>
      <c r="J43" s="7" t="s">
        <v>46</v>
      </c>
      <c r="K43" s="8" t="s">
        <v>11</v>
      </c>
    </row>
    <row r="44" spans="1:11" x14ac:dyDescent="0.2">
      <c r="A44" s="5" t="s">
        <v>49</v>
      </c>
      <c r="B44" s="6">
        <v>62.29</v>
      </c>
      <c r="C44" s="6">
        <f t="shared" si="12"/>
        <v>63.847249999999995</v>
      </c>
      <c r="D44" s="6">
        <f t="shared" si="12"/>
        <v>65.443431249999989</v>
      </c>
      <c r="E44" s="6">
        <f t="shared" si="12"/>
        <v>67.079517031249978</v>
      </c>
      <c r="F44" s="6">
        <f t="shared" si="12"/>
        <v>68.756504957031225</v>
      </c>
      <c r="G44" s="6">
        <f t="shared" si="12"/>
        <v>70.475417580957</v>
      </c>
      <c r="H44" s="6"/>
      <c r="I44" s="7" t="s">
        <v>219</v>
      </c>
      <c r="J44" s="7" t="s">
        <v>46</v>
      </c>
      <c r="K44" s="8" t="s">
        <v>11</v>
      </c>
    </row>
    <row r="45" spans="1:11" x14ac:dyDescent="0.2">
      <c r="A45" s="5" t="s">
        <v>50</v>
      </c>
      <c r="B45" s="9">
        <v>44.83</v>
      </c>
      <c r="C45" s="9">
        <f t="shared" si="12"/>
        <v>45.950749999999992</v>
      </c>
      <c r="D45" s="9">
        <f t="shared" si="12"/>
        <v>47.099518749999987</v>
      </c>
      <c r="E45" s="9">
        <f t="shared" si="12"/>
        <v>48.277006718749981</v>
      </c>
      <c r="F45" s="9">
        <f t="shared" si="12"/>
        <v>49.483931886718729</v>
      </c>
      <c r="G45" s="9">
        <f t="shared" si="12"/>
        <v>50.72103018388669</v>
      </c>
      <c r="H45" s="9"/>
      <c r="I45" s="10" t="s">
        <v>219</v>
      </c>
      <c r="J45" s="7" t="s">
        <v>51</v>
      </c>
      <c r="K45" s="8" t="s">
        <v>11</v>
      </c>
    </row>
    <row r="46" spans="1:11" x14ac:dyDescent="0.2">
      <c r="A46" s="5" t="s">
        <v>52</v>
      </c>
      <c r="B46" s="9">
        <v>22.46</v>
      </c>
      <c r="C46" s="9">
        <f t="shared" si="12"/>
        <v>23.0215</v>
      </c>
      <c r="D46" s="9">
        <f t="shared" si="12"/>
        <v>23.597037499999999</v>
      </c>
      <c r="E46" s="9">
        <f t="shared" si="12"/>
        <v>24.186963437499998</v>
      </c>
      <c r="F46" s="9">
        <f t="shared" si="12"/>
        <v>24.791637523437494</v>
      </c>
      <c r="G46" s="9">
        <f t="shared" si="12"/>
        <v>25.411428461523428</v>
      </c>
      <c r="H46" s="9"/>
      <c r="I46" s="10" t="s">
        <v>219</v>
      </c>
      <c r="J46" s="7" t="s">
        <v>51</v>
      </c>
      <c r="K46" s="8" t="s">
        <v>11</v>
      </c>
    </row>
    <row r="47" spans="1:11" x14ac:dyDescent="0.2">
      <c r="A47" s="5"/>
      <c r="B47" s="9"/>
      <c r="C47" s="9"/>
      <c r="D47" s="9"/>
      <c r="E47" s="9"/>
      <c r="F47" s="9"/>
      <c r="G47" s="9"/>
      <c r="H47" s="9"/>
      <c r="I47" s="10"/>
      <c r="J47" s="7"/>
      <c r="K47" s="8"/>
    </row>
    <row r="48" spans="1:11" ht="15" x14ac:dyDescent="0.2">
      <c r="A48" s="934" t="s">
        <v>1410</v>
      </c>
      <c r="B48" s="935"/>
      <c r="C48" s="935"/>
      <c r="D48" s="935"/>
      <c r="E48" s="935"/>
      <c r="F48" s="935"/>
      <c r="G48" s="935"/>
      <c r="H48" s="935"/>
      <c r="I48" s="935"/>
      <c r="J48" s="935"/>
      <c r="K48" s="936"/>
    </row>
    <row r="49" spans="1:11" x14ac:dyDescent="0.2">
      <c r="A49" s="5" t="s">
        <v>44</v>
      </c>
      <c r="B49" s="6">
        <v>18.21</v>
      </c>
      <c r="C49" s="6">
        <f t="shared" ref="C49:G54" si="13">B49*1.025</f>
        <v>18.66525</v>
      </c>
      <c r="D49" s="6">
        <f t="shared" si="13"/>
        <v>19.131881249999999</v>
      </c>
      <c r="E49" s="6">
        <f t="shared" si="13"/>
        <v>19.610178281249997</v>
      </c>
      <c r="F49" s="6">
        <f t="shared" si="13"/>
        <v>20.100432738281246</v>
      </c>
      <c r="G49" s="6">
        <f t="shared" si="13"/>
        <v>20.602943556738275</v>
      </c>
      <c r="H49" s="6"/>
      <c r="I49" s="7" t="s">
        <v>219</v>
      </c>
      <c r="J49" s="7" t="s">
        <v>46</v>
      </c>
      <c r="K49" s="8" t="s">
        <v>11</v>
      </c>
    </row>
    <row r="50" spans="1:11" x14ac:dyDescent="0.2">
      <c r="A50" s="5" t="s">
        <v>47</v>
      </c>
      <c r="B50" s="6">
        <v>11</v>
      </c>
      <c r="C50" s="6">
        <f t="shared" si="13"/>
        <v>11.274999999999999</v>
      </c>
      <c r="D50" s="6">
        <f t="shared" si="13"/>
        <v>11.556874999999998</v>
      </c>
      <c r="E50" s="6">
        <f t="shared" si="13"/>
        <v>11.845796874999998</v>
      </c>
      <c r="F50" s="6">
        <f t="shared" si="13"/>
        <v>12.141941796874997</v>
      </c>
      <c r="G50" s="6">
        <f t="shared" si="13"/>
        <v>12.445490341796871</v>
      </c>
      <c r="H50" s="6"/>
      <c r="I50" s="7" t="s">
        <v>219</v>
      </c>
      <c r="J50" s="7" t="s">
        <v>46</v>
      </c>
      <c r="K50" s="8" t="s">
        <v>11</v>
      </c>
    </row>
    <row r="51" spans="1:11" x14ac:dyDescent="0.2">
      <c r="A51" s="5" t="s">
        <v>48</v>
      </c>
      <c r="B51" s="6">
        <v>18.21</v>
      </c>
      <c r="C51" s="6">
        <f t="shared" si="13"/>
        <v>18.66525</v>
      </c>
      <c r="D51" s="6">
        <f t="shared" si="13"/>
        <v>19.131881249999999</v>
      </c>
      <c r="E51" s="6">
        <f t="shared" si="13"/>
        <v>19.610178281249997</v>
      </c>
      <c r="F51" s="6">
        <f t="shared" si="13"/>
        <v>20.100432738281246</v>
      </c>
      <c r="G51" s="6">
        <f t="shared" si="13"/>
        <v>20.602943556738275</v>
      </c>
      <c r="H51" s="6"/>
      <c r="I51" s="7" t="s">
        <v>219</v>
      </c>
      <c r="J51" s="7" t="s">
        <v>46</v>
      </c>
      <c r="K51" s="8" t="s">
        <v>11</v>
      </c>
    </row>
    <row r="52" spans="1:11" x14ac:dyDescent="0.2">
      <c r="A52" s="5" t="s">
        <v>49</v>
      </c>
      <c r="B52" s="6">
        <v>62.29</v>
      </c>
      <c r="C52" s="6">
        <f t="shared" si="13"/>
        <v>63.847249999999995</v>
      </c>
      <c r="D52" s="6">
        <f t="shared" si="13"/>
        <v>65.443431249999989</v>
      </c>
      <c r="E52" s="6">
        <f t="shared" si="13"/>
        <v>67.079517031249978</v>
      </c>
      <c r="F52" s="6">
        <f t="shared" si="13"/>
        <v>68.756504957031225</v>
      </c>
      <c r="G52" s="6">
        <f t="shared" si="13"/>
        <v>70.475417580957</v>
      </c>
      <c r="H52" s="6"/>
      <c r="I52" s="7" t="s">
        <v>219</v>
      </c>
      <c r="J52" s="7" t="s">
        <v>46</v>
      </c>
      <c r="K52" s="8" t="s">
        <v>11</v>
      </c>
    </row>
    <row r="53" spans="1:11" x14ac:dyDescent="0.2">
      <c r="A53" s="5" t="s">
        <v>50</v>
      </c>
      <c r="B53" s="9">
        <v>44.83</v>
      </c>
      <c r="C53" s="9">
        <f t="shared" si="13"/>
        <v>45.950749999999992</v>
      </c>
      <c r="D53" s="9">
        <f t="shared" si="13"/>
        <v>47.099518749999987</v>
      </c>
      <c r="E53" s="9">
        <f t="shared" si="13"/>
        <v>48.277006718749981</v>
      </c>
      <c r="F53" s="9">
        <f t="shared" si="13"/>
        <v>49.483931886718729</v>
      </c>
      <c r="G53" s="9">
        <f t="shared" si="13"/>
        <v>50.72103018388669</v>
      </c>
      <c r="H53" s="9"/>
      <c r="I53" s="10" t="s">
        <v>219</v>
      </c>
      <c r="J53" s="7" t="s">
        <v>51</v>
      </c>
      <c r="K53" s="8" t="s">
        <v>11</v>
      </c>
    </row>
    <row r="54" spans="1:11" x14ac:dyDescent="0.2">
      <c r="A54" s="5" t="s">
        <v>52</v>
      </c>
      <c r="B54" s="9">
        <v>22.46</v>
      </c>
      <c r="C54" s="9">
        <f t="shared" si="13"/>
        <v>23.0215</v>
      </c>
      <c r="D54" s="9">
        <f t="shared" si="13"/>
        <v>23.597037499999999</v>
      </c>
      <c r="E54" s="9">
        <f t="shared" si="13"/>
        <v>24.186963437499998</v>
      </c>
      <c r="F54" s="9">
        <f t="shared" si="13"/>
        <v>24.791637523437494</v>
      </c>
      <c r="G54" s="9">
        <f t="shared" si="13"/>
        <v>25.411428461523428</v>
      </c>
      <c r="H54" s="9"/>
      <c r="I54" s="10" t="s">
        <v>219</v>
      </c>
      <c r="J54" s="7" t="s">
        <v>51</v>
      </c>
      <c r="K54" s="8" t="s">
        <v>11</v>
      </c>
    </row>
    <row r="55" spans="1:11" x14ac:dyDescent="0.2">
      <c r="A55" s="5" t="s">
        <v>53</v>
      </c>
      <c r="B55" s="9"/>
      <c r="C55" s="9"/>
      <c r="D55" s="9"/>
      <c r="E55" s="9"/>
      <c r="F55" s="9"/>
      <c r="G55" s="9"/>
      <c r="H55" s="9"/>
      <c r="I55" s="10"/>
      <c r="J55" s="7"/>
      <c r="K55" s="8"/>
    </row>
    <row r="56" spans="1:11" ht="15" x14ac:dyDescent="0.2">
      <c r="A56" s="934" t="s">
        <v>1411</v>
      </c>
      <c r="B56" s="935"/>
      <c r="C56" s="935"/>
      <c r="D56" s="935"/>
      <c r="E56" s="935"/>
      <c r="F56" s="935"/>
      <c r="G56" s="935"/>
      <c r="H56" s="935"/>
      <c r="I56" s="935"/>
      <c r="J56" s="935"/>
      <c r="K56" s="936"/>
    </row>
    <row r="57" spans="1:11" x14ac:dyDescent="0.2">
      <c r="A57" s="5" t="s">
        <v>44</v>
      </c>
      <c r="B57" s="6">
        <v>36.42</v>
      </c>
      <c r="C57" s="6">
        <f t="shared" ref="C57:G62" si="14">B57*1.025</f>
        <v>37.330500000000001</v>
      </c>
      <c r="D57" s="6">
        <f t="shared" si="14"/>
        <v>38.263762499999999</v>
      </c>
      <c r="E57" s="6">
        <f t="shared" si="14"/>
        <v>39.220356562499994</v>
      </c>
      <c r="F57" s="6">
        <f t="shared" si="14"/>
        <v>40.200865476562491</v>
      </c>
      <c r="G57" s="6">
        <f t="shared" si="14"/>
        <v>41.20588711347655</v>
      </c>
      <c r="H57" s="6"/>
      <c r="I57" s="7" t="s">
        <v>219</v>
      </c>
      <c r="J57" s="7" t="s">
        <v>46</v>
      </c>
      <c r="K57" s="8" t="s">
        <v>11</v>
      </c>
    </row>
    <row r="58" spans="1:11" x14ac:dyDescent="0.2">
      <c r="A58" s="5" t="s">
        <v>47</v>
      </c>
      <c r="B58" s="6">
        <v>22</v>
      </c>
      <c r="C58" s="6">
        <f t="shared" si="14"/>
        <v>22.549999999999997</v>
      </c>
      <c r="D58" s="6">
        <f t="shared" si="14"/>
        <v>23.113749999999996</v>
      </c>
      <c r="E58" s="6">
        <f t="shared" si="14"/>
        <v>23.691593749999996</v>
      </c>
      <c r="F58" s="6">
        <f t="shared" si="14"/>
        <v>24.283883593749994</v>
      </c>
      <c r="G58" s="6">
        <f t="shared" si="14"/>
        <v>24.890980683593742</v>
      </c>
      <c r="H58" s="6"/>
      <c r="I58" s="7" t="s">
        <v>219</v>
      </c>
      <c r="J58" s="7" t="s">
        <v>46</v>
      </c>
      <c r="K58" s="8" t="s">
        <v>11</v>
      </c>
    </row>
    <row r="59" spans="1:11" x14ac:dyDescent="0.2">
      <c r="A59" s="5" t="s">
        <v>48</v>
      </c>
      <c r="B59" s="6">
        <v>36.42</v>
      </c>
      <c r="C59" s="6">
        <f t="shared" si="14"/>
        <v>37.330500000000001</v>
      </c>
      <c r="D59" s="6">
        <f t="shared" si="14"/>
        <v>38.263762499999999</v>
      </c>
      <c r="E59" s="6">
        <f t="shared" si="14"/>
        <v>39.220356562499994</v>
      </c>
      <c r="F59" s="6">
        <f t="shared" si="14"/>
        <v>40.200865476562491</v>
      </c>
      <c r="G59" s="6">
        <f t="shared" si="14"/>
        <v>41.20588711347655</v>
      </c>
      <c r="H59" s="6"/>
      <c r="I59" s="7" t="s">
        <v>219</v>
      </c>
      <c r="J59" s="7" t="s">
        <v>46</v>
      </c>
      <c r="K59" s="8" t="s">
        <v>11</v>
      </c>
    </row>
    <row r="60" spans="1:11" x14ac:dyDescent="0.2">
      <c r="A60" s="5" t="s">
        <v>49</v>
      </c>
      <c r="B60" s="6">
        <v>124.58</v>
      </c>
      <c r="C60" s="6">
        <f t="shared" si="14"/>
        <v>127.69449999999999</v>
      </c>
      <c r="D60" s="6">
        <f t="shared" si="14"/>
        <v>130.88686249999998</v>
      </c>
      <c r="E60" s="6">
        <f t="shared" si="14"/>
        <v>134.15903406249996</v>
      </c>
      <c r="F60" s="6">
        <f t="shared" si="14"/>
        <v>137.51300991406245</v>
      </c>
      <c r="G60" s="6">
        <f t="shared" si="14"/>
        <v>140.950835161914</v>
      </c>
      <c r="H60" s="6"/>
      <c r="I60" s="7" t="s">
        <v>219</v>
      </c>
      <c r="J60" s="7" t="s">
        <v>46</v>
      </c>
      <c r="K60" s="8" t="s">
        <v>11</v>
      </c>
    </row>
    <row r="61" spans="1:11" x14ac:dyDescent="0.2">
      <c r="A61" s="5" t="s">
        <v>50</v>
      </c>
      <c r="B61" s="9">
        <v>89.63</v>
      </c>
      <c r="C61" s="9">
        <f t="shared" si="14"/>
        <v>91.870749999999987</v>
      </c>
      <c r="D61" s="9">
        <f t="shared" si="14"/>
        <v>94.167518749999985</v>
      </c>
      <c r="E61" s="9">
        <f t="shared" si="14"/>
        <v>96.521706718749982</v>
      </c>
      <c r="F61" s="9">
        <f t="shared" si="14"/>
        <v>98.934749386718721</v>
      </c>
      <c r="G61" s="9">
        <f t="shared" si="14"/>
        <v>101.40811812138668</v>
      </c>
      <c r="H61" s="9"/>
      <c r="I61" s="10" t="s">
        <v>219</v>
      </c>
      <c r="J61" s="7" t="s">
        <v>51</v>
      </c>
      <c r="K61" s="8" t="s">
        <v>11</v>
      </c>
    </row>
    <row r="62" spans="1:11" x14ac:dyDescent="0.2">
      <c r="A62" s="5" t="s">
        <v>52</v>
      </c>
      <c r="B62" s="9">
        <v>44.92</v>
      </c>
      <c r="C62" s="9">
        <f t="shared" si="14"/>
        <v>46.042999999999999</v>
      </c>
      <c r="D62" s="9">
        <f t="shared" si="14"/>
        <v>47.194074999999998</v>
      </c>
      <c r="E62" s="9">
        <f t="shared" si="14"/>
        <v>48.373926874999995</v>
      </c>
      <c r="F62" s="9">
        <f t="shared" si="14"/>
        <v>49.583275046874988</v>
      </c>
      <c r="G62" s="9">
        <f t="shared" si="14"/>
        <v>50.822856923046857</v>
      </c>
      <c r="H62" s="9"/>
      <c r="I62" s="10" t="s">
        <v>219</v>
      </c>
      <c r="J62" s="7" t="s">
        <v>51</v>
      </c>
      <c r="K62" s="8" t="s">
        <v>11</v>
      </c>
    </row>
    <row r="63" spans="1:11" x14ac:dyDescent="0.2">
      <c r="A63" s="5"/>
      <c r="B63" s="9"/>
      <c r="C63" s="9"/>
      <c r="D63" s="9"/>
      <c r="E63" s="9"/>
      <c r="F63" s="9"/>
      <c r="G63" s="9"/>
      <c r="H63" s="9"/>
      <c r="I63" s="10"/>
      <c r="J63" s="7"/>
      <c r="K63" s="8"/>
    </row>
    <row r="64" spans="1:11" ht="15" x14ac:dyDescent="0.2">
      <c r="A64" s="934" t="s">
        <v>1412</v>
      </c>
      <c r="B64" s="935"/>
      <c r="C64" s="935"/>
      <c r="D64" s="935"/>
      <c r="E64" s="935"/>
      <c r="F64" s="935"/>
      <c r="G64" s="935"/>
      <c r="H64" s="935"/>
      <c r="I64" s="935"/>
      <c r="J64" s="935"/>
      <c r="K64" s="936"/>
    </row>
    <row r="65" spans="1:11" x14ac:dyDescent="0.2">
      <c r="A65" s="5" t="s">
        <v>44</v>
      </c>
      <c r="B65" s="6">
        <v>8.8800000000000008</v>
      </c>
      <c r="C65" s="6">
        <f t="shared" ref="C65:G70" si="15">B65*1.025</f>
        <v>9.1020000000000003</v>
      </c>
      <c r="D65" s="6">
        <f t="shared" si="15"/>
        <v>9.3295499999999993</v>
      </c>
      <c r="E65" s="6">
        <f t="shared" si="15"/>
        <v>9.5627887499999993</v>
      </c>
      <c r="F65" s="6">
        <f t="shared" si="15"/>
        <v>9.8018584687499981</v>
      </c>
      <c r="G65" s="6">
        <f t="shared" si="15"/>
        <v>10.046904930468747</v>
      </c>
      <c r="H65" s="6"/>
      <c r="I65" s="7" t="s">
        <v>1398</v>
      </c>
      <c r="J65" s="7" t="s">
        <v>56</v>
      </c>
      <c r="K65" s="8" t="s">
        <v>11</v>
      </c>
    </row>
    <row r="66" spans="1:11" x14ac:dyDescent="0.2">
      <c r="A66" s="5" t="s">
        <v>47</v>
      </c>
      <c r="B66" s="6">
        <v>8.8800000000000008</v>
      </c>
      <c r="C66" s="6">
        <f t="shared" si="15"/>
        <v>9.1020000000000003</v>
      </c>
      <c r="D66" s="6">
        <f t="shared" si="15"/>
        <v>9.3295499999999993</v>
      </c>
      <c r="E66" s="6">
        <f t="shared" si="15"/>
        <v>9.5627887499999993</v>
      </c>
      <c r="F66" s="6">
        <f t="shared" si="15"/>
        <v>9.8018584687499981</v>
      </c>
      <c r="G66" s="6">
        <f t="shared" si="15"/>
        <v>10.046904930468747</v>
      </c>
      <c r="H66" s="6"/>
      <c r="I66" s="7" t="s">
        <v>1398</v>
      </c>
      <c r="J66" s="7" t="s">
        <v>56</v>
      </c>
      <c r="K66" s="8" t="s">
        <v>11</v>
      </c>
    </row>
    <row r="67" spans="1:11" x14ac:dyDescent="0.2">
      <c r="A67" s="5" t="s">
        <v>48</v>
      </c>
      <c r="B67" s="6">
        <v>8.8800000000000008</v>
      </c>
      <c r="C67" s="6">
        <f t="shared" si="15"/>
        <v>9.1020000000000003</v>
      </c>
      <c r="D67" s="6">
        <f t="shared" si="15"/>
        <v>9.3295499999999993</v>
      </c>
      <c r="E67" s="6">
        <f t="shared" si="15"/>
        <v>9.5627887499999993</v>
      </c>
      <c r="F67" s="6">
        <f t="shared" si="15"/>
        <v>9.8018584687499981</v>
      </c>
      <c r="G67" s="6">
        <f t="shared" si="15"/>
        <v>10.046904930468747</v>
      </c>
      <c r="H67" s="6"/>
      <c r="I67" s="7" t="s">
        <v>1398</v>
      </c>
      <c r="J67" s="7" t="s">
        <v>56</v>
      </c>
      <c r="K67" s="8" t="s">
        <v>11</v>
      </c>
    </row>
    <row r="68" spans="1:11" x14ac:dyDescent="0.2">
      <c r="A68" s="5" t="s">
        <v>49</v>
      </c>
      <c r="B68" s="6">
        <v>8.8800000000000008</v>
      </c>
      <c r="C68" s="6">
        <f t="shared" si="15"/>
        <v>9.1020000000000003</v>
      </c>
      <c r="D68" s="6">
        <f t="shared" si="15"/>
        <v>9.3295499999999993</v>
      </c>
      <c r="E68" s="6">
        <f t="shared" si="15"/>
        <v>9.5627887499999993</v>
      </c>
      <c r="F68" s="6">
        <f t="shared" si="15"/>
        <v>9.8018584687499981</v>
      </c>
      <c r="G68" s="6">
        <f t="shared" si="15"/>
        <v>10.046904930468747</v>
      </c>
      <c r="H68" s="6"/>
      <c r="I68" s="7" t="s">
        <v>1398</v>
      </c>
      <c r="J68" s="7" t="s">
        <v>56</v>
      </c>
      <c r="K68" s="8" t="s">
        <v>11</v>
      </c>
    </row>
    <row r="69" spans="1:11" x14ac:dyDescent="0.2">
      <c r="A69" s="5" t="s">
        <v>50</v>
      </c>
      <c r="B69" s="6">
        <v>8.8800000000000008</v>
      </c>
      <c r="C69" s="9">
        <f t="shared" si="15"/>
        <v>9.1020000000000003</v>
      </c>
      <c r="D69" s="9">
        <f t="shared" si="15"/>
        <v>9.3295499999999993</v>
      </c>
      <c r="E69" s="9">
        <f t="shared" si="15"/>
        <v>9.5627887499999993</v>
      </c>
      <c r="F69" s="9">
        <f t="shared" si="15"/>
        <v>9.8018584687499981</v>
      </c>
      <c r="G69" s="9">
        <f t="shared" si="15"/>
        <v>10.046904930468747</v>
      </c>
      <c r="H69" s="9"/>
      <c r="I69" s="7" t="s">
        <v>1398</v>
      </c>
      <c r="J69" s="7" t="s">
        <v>56</v>
      </c>
      <c r="K69" s="8" t="s">
        <v>11</v>
      </c>
    </row>
    <row r="70" spans="1:11" x14ac:dyDescent="0.2">
      <c r="A70" s="5" t="s">
        <v>52</v>
      </c>
      <c r="B70" s="6">
        <v>8.8800000000000008</v>
      </c>
      <c r="C70" s="9">
        <f t="shared" si="15"/>
        <v>9.1020000000000003</v>
      </c>
      <c r="D70" s="9">
        <f t="shared" si="15"/>
        <v>9.3295499999999993</v>
      </c>
      <c r="E70" s="9">
        <f t="shared" si="15"/>
        <v>9.5627887499999993</v>
      </c>
      <c r="F70" s="9">
        <f t="shared" si="15"/>
        <v>9.8018584687499981</v>
      </c>
      <c r="G70" s="9">
        <f t="shared" si="15"/>
        <v>10.046904930468747</v>
      </c>
      <c r="H70" s="9"/>
      <c r="I70" s="7" t="s">
        <v>1398</v>
      </c>
      <c r="J70" s="7" t="s">
        <v>56</v>
      </c>
      <c r="K70" s="8" t="s">
        <v>11</v>
      </c>
    </row>
    <row r="72" spans="1:11" ht="15" x14ac:dyDescent="0.2">
      <c r="A72" s="934" t="s">
        <v>1413</v>
      </c>
      <c r="B72" s="935"/>
      <c r="C72" s="935"/>
      <c r="D72" s="935"/>
      <c r="E72" s="935"/>
      <c r="F72" s="935"/>
      <c r="G72" s="935"/>
      <c r="H72" s="935"/>
      <c r="I72" s="935"/>
      <c r="J72" s="935"/>
      <c r="K72" s="936"/>
    </row>
    <row r="73" spans="1:11" x14ac:dyDescent="0.2">
      <c r="A73" s="5" t="s">
        <v>44</v>
      </c>
      <c r="B73" s="6">
        <v>9.58</v>
      </c>
      <c r="C73" s="6">
        <f>B73*1.025</f>
        <v>9.8194999999999997</v>
      </c>
      <c r="D73" s="6">
        <f t="shared" ref="D73:G75" si="16">C73*1.025</f>
        <v>10.064987499999999</v>
      </c>
      <c r="E73" s="6">
        <f t="shared" si="16"/>
        <v>10.316612187499999</v>
      </c>
      <c r="F73" s="6">
        <f t="shared" si="16"/>
        <v>10.574527492187498</v>
      </c>
      <c r="G73" s="6">
        <f t="shared" si="16"/>
        <v>10.838890679492184</v>
      </c>
      <c r="H73" s="6"/>
      <c r="I73" s="7" t="s">
        <v>219</v>
      </c>
      <c r="J73" s="7" t="s">
        <v>1195</v>
      </c>
      <c r="K73" s="8" t="s">
        <v>11</v>
      </c>
    </row>
    <row r="74" spans="1:11" x14ac:dyDescent="0.2">
      <c r="A74" s="5" t="s">
        <v>47</v>
      </c>
      <c r="B74" s="6">
        <v>9.58</v>
      </c>
      <c r="C74" s="6">
        <f>B74*1.025</f>
        <v>9.8194999999999997</v>
      </c>
      <c r="D74" s="6">
        <f t="shared" si="16"/>
        <v>10.064987499999999</v>
      </c>
      <c r="E74" s="6">
        <f t="shared" si="16"/>
        <v>10.316612187499999</v>
      </c>
      <c r="F74" s="6">
        <f t="shared" si="16"/>
        <v>10.574527492187498</v>
      </c>
      <c r="G74" s="6">
        <f t="shared" si="16"/>
        <v>10.838890679492184</v>
      </c>
      <c r="H74" s="6"/>
      <c r="I74" s="7" t="s">
        <v>219</v>
      </c>
      <c r="J74" s="7" t="s">
        <v>1195</v>
      </c>
      <c r="K74" s="8" t="s">
        <v>11</v>
      </c>
    </row>
    <row r="75" spans="1:11" x14ac:dyDescent="0.2">
      <c r="A75" s="5" t="s">
        <v>48</v>
      </c>
      <c r="B75" s="6">
        <v>9.58</v>
      </c>
      <c r="C75" s="6">
        <f>B75*1.025</f>
        <v>9.8194999999999997</v>
      </c>
      <c r="D75" s="6">
        <f t="shared" si="16"/>
        <v>10.064987499999999</v>
      </c>
      <c r="E75" s="6">
        <f t="shared" si="16"/>
        <v>10.316612187499999</v>
      </c>
      <c r="F75" s="6">
        <f t="shared" si="16"/>
        <v>10.574527492187498</v>
      </c>
      <c r="G75" s="6">
        <f t="shared" si="16"/>
        <v>10.838890679492184</v>
      </c>
      <c r="H75" s="6"/>
      <c r="I75" s="7" t="s">
        <v>219</v>
      </c>
      <c r="J75" s="7" t="s">
        <v>1195</v>
      </c>
      <c r="K75" s="8" t="s">
        <v>11</v>
      </c>
    </row>
    <row r="77" spans="1:11" ht="15" x14ac:dyDescent="0.2">
      <c r="A77" s="934" t="s">
        <v>1414</v>
      </c>
      <c r="B77" s="935"/>
      <c r="C77" s="935"/>
      <c r="D77" s="935"/>
      <c r="E77" s="935"/>
      <c r="F77" s="935"/>
      <c r="G77" s="935"/>
      <c r="H77" s="935"/>
      <c r="I77" s="935"/>
      <c r="J77" s="935"/>
      <c r="K77" s="936"/>
    </row>
    <row r="78" spans="1:11" x14ac:dyDescent="0.2">
      <c r="A78" s="5" t="s">
        <v>44</v>
      </c>
      <c r="B78" s="6">
        <v>9.1300000000000008</v>
      </c>
      <c r="C78" s="6">
        <f t="shared" ref="C78:G83" si="17">B78*1.025</f>
        <v>9.35825</v>
      </c>
      <c r="D78" s="6">
        <f t="shared" si="17"/>
        <v>9.5922062499999985</v>
      </c>
      <c r="E78" s="6">
        <f t="shared" si="17"/>
        <v>9.8320114062499968</v>
      </c>
      <c r="F78" s="6">
        <f t="shared" si="17"/>
        <v>10.077811691406247</v>
      </c>
      <c r="G78" s="6">
        <f t="shared" si="17"/>
        <v>10.329756983691402</v>
      </c>
      <c r="H78" s="6"/>
      <c r="I78" s="7" t="s">
        <v>1398</v>
      </c>
      <c r="J78" s="7" t="s">
        <v>46</v>
      </c>
      <c r="K78" s="8" t="s">
        <v>11</v>
      </c>
    </row>
    <row r="79" spans="1:11" x14ac:dyDescent="0.2">
      <c r="A79" s="5" t="s">
        <v>47</v>
      </c>
      <c r="B79" s="6">
        <v>5.5</v>
      </c>
      <c r="C79" s="6">
        <f t="shared" si="17"/>
        <v>5.6374999999999993</v>
      </c>
      <c r="D79" s="6">
        <f t="shared" si="17"/>
        <v>5.778437499999999</v>
      </c>
      <c r="E79" s="6">
        <f t="shared" si="17"/>
        <v>5.9228984374999989</v>
      </c>
      <c r="F79" s="6">
        <f t="shared" si="17"/>
        <v>6.0709708984374986</v>
      </c>
      <c r="G79" s="6">
        <f t="shared" si="17"/>
        <v>6.2227451708984356</v>
      </c>
      <c r="H79" s="6"/>
      <c r="I79" s="7" t="s">
        <v>1398</v>
      </c>
      <c r="J79" s="7" t="s">
        <v>46</v>
      </c>
      <c r="K79" s="8" t="s">
        <v>11</v>
      </c>
    </row>
    <row r="80" spans="1:11" x14ac:dyDescent="0.2">
      <c r="A80" s="5" t="s">
        <v>48</v>
      </c>
      <c r="B80" s="6">
        <v>9.1300000000000008</v>
      </c>
      <c r="C80" s="6">
        <f t="shared" si="17"/>
        <v>9.35825</v>
      </c>
      <c r="D80" s="6">
        <f t="shared" si="17"/>
        <v>9.5922062499999985</v>
      </c>
      <c r="E80" s="6">
        <f t="shared" si="17"/>
        <v>9.8320114062499968</v>
      </c>
      <c r="F80" s="6">
        <f t="shared" si="17"/>
        <v>10.077811691406247</v>
      </c>
      <c r="G80" s="6">
        <f t="shared" si="17"/>
        <v>10.329756983691402</v>
      </c>
      <c r="H80" s="6"/>
      <c r="I80" s="7" t="s">
        <v>1398</v>
      </c>
      <c r="J80" s="7" t="s">
        <v>46</v>
      </c>
      <c r="K80" s="8" t="s">
        <v>11</v>
      </c>
    </row>
    <row r="81" spans="1:11" x14ac:dyDescent="0.2">
      <c r="A81" s="5" t="s">
        <v>49</v>
      </c>
      <c r="B81" s="6">
        <v>31.17</v>
      </c>
      <c r="C81" s="6">
        <f t="shared" si="17"/>
        <v>31.949249999999999</v>
      </c>
      <c r="D81" s="6">
        <f t="shared" si="17"/>
        <v>32.747981249999995</v>
      </c>
      <c r="E81" s="6">
        <f t="shared" si="17"/>
        <v>33.566680781249993</v>
      </c>
      <c r="F81" s="6">
        <f t="shared" si="17"/>
        <v>34.405847800781238</v>
      </c>
      <c r="G81" s="6">
        <f t="shared" si="17"/>
        <v>35.265993995800763</v>
      </c>
      <c r="H81" s="6"/>
      <c r="I81" s="7" t="s">
        <v>1398</v>
      </c>
      <c r="J81" s="7" t="s">
        <v>46</v>
      </c>
      <c r="K81" s="8" t="s">
        <v>11</v>
      </c>
    </row>
    <row r="82" spans="1:11" x14ac:dyDescent="0.2">
      <c r="A82" s="5" t="s">
        <v>50</v>
      </c>
      <c r="B82" s="6">
        <v>22.42</v>
      </c>
      <c r="C82" s="9">
        <f t="shared" si="17"/>
        <v>22.980499999999999</v>
      </c>
      <c r="D82" s="9">
        <f t="shared" si="17"/>
        <v>23.555012499999997</v>
      </c>
      <c r="E82" s="9">
        <f t="shared" si="17"/>
        <v>24.143887812499994</v>
      </c>
      <c r="F82" s="9">
        <f t="shared" si="17"/>
        <v>24.747485007812493</v>
      </c>
      <c r="G82" s="9">
        <f t="shared" si="17"/>
        <v>25.366172133007804</v>
      </c>
      <c r="H82" s="9"/>
      <c r="I82" s="7" t="s">
        <v>1398</v>
      </c>
      <c r="J82" s="7" t="s">
        <v>51</v>
      </c>
      <c r="K82" s="8" t="s">
        <v>11</v>
      </c>
    </row>
    <row r="83" spans="1:11" ht="15" thickBot="1" x14ac:dyDescent="0.25">
      <c r="A83" s="11" t="s">
        <v>52</v>
      </c>
      <c r="B83" s="31">
        <v>11.25</v>
      </c>
      <c r="C83" s="12">
        <f t="shared" si="17"/>
        <v>11.531249999999998</v>
      </c>
      <c r="D83" s="12">
        <f t="shared" si="17"/>
        <v>11.819531249999997</v>
      </c>
      <c r="E83" s="12">
        <f t="shared" si="17"/>
        <v>12.115019531249995</v>
      </c>
      <c r="F83" s="12">
        <f t="shared" si="17"/>
        <v>12.417895019531244</v>
      </c>
      <c r="G83" s="12">
        <f t="shared" si="17"/>
        <v>12.728342395019524</v>
      </c>
      <c r="H83" s="12"/>
      <c r="I83" s="14" t="s">
        <v>1398</v>
      </c>
      <c r="J83" s="14" t="s">
        <v>51</v>
      </c>
      <c r="K83" s="32" t="s">
        <v>11</v>
      </c>
    </row>
    <row r="84" spans="1:11" ht="15.75" thickBot="1" x14ac:dyDescent="0.3">
      <c r="A84" s="28" t="s">
        <v>1399</v>
      </c>
      <c r="B84" s="38">
        <v>48000</v>
      </c>
      <c r="C84" s="38">
        <f>B84*1.02</f>
        <v>48960</v>
      </c>
      <c r="D84" s="38">
        <f t="shared" ref="D84:G84" si="18">C84*1.02</f>
        <v>49939.200000000004</v>
      </c>
      <c r="E84" s="38">
        <f t="shared" si="18"/>
        <v>50937.984000000004</v>
      </c>
      <c r="F84" s="38">
        <f t="shared" si="18"/>
        <v>51956.743680000007</v>
      </c>
      <c r="G84" s="38">
        <f t="shared" si="18"/>
        <v>52995.878553600007</v>
      </c>
      <c r="H84" s="16"/>
      <c r="I84" s="16"/>
      <c r="J84" s="16"/>
      <c r="K84" s="18"/>
    </row>
  </sheetData>
  <mergeCells count="6">
    <mergeCell ref="A77:K77"/>
    <mergeCell ref="A40:K40"/>
    <mergeCell ref="A48:K48"/>
    <mergeCell ref="A56:K56"/>
    <mergeCell ref="A64:K64"/>
    <mergeCell ref="A72:K72"/>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2c3af4-7a9a-4ea7-a9dd-5ca742d82ec7" xsi:nil="true"/>
    <ReporttoDTIB xmlns="fc78463e-d5b0-4fd8-abb1-e1eb3572d92c" xsi:nil="true"/>
    <Info xmlns="fc78463e-d5b0-4fd8-abb1-e1eb3572d92c" xsi:nil="true"/>
    <Source xmlns="fc78463e-d5b0-4fd8-abb1-e1eb3572d92c" xsi:nil="true"/>
    <Signed xmlns="fc78463e-d5b0-4fd8-abb1-e1eb3572d92c" xsi:nil="true"/>
    <lcf76f155ced4ddcb4097134ff3c332f xmlns="fc78463e-d5b0-4fd8-abb1-e1eb3572d92c">
      <Terms xmlns="http://schemas.microsoft.com/office/infopath/2007/PartnerControls"/>
    </lcf76f155ced4ddcb4097134ff3c332f>
    <_Flow_SignoffStatus xmlns="fc78463e-d5b0-4fd8-abb1-e1eb3572d92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5C2128DA25A44EB11494EFA18A119E" ma:contentTypeVersion="24" ma:contentTypeDescription="Create a new document." ma:contentTypeScope="" ma:versionID="677bc366d947d3f4bd792f79a998f4c5">
  <xsd:schema xmlns:xsd="http://www.w3.org/2001/XMLSchema" xmlns:xs="http://www.w3.org/2001/XMLSchema" xmlns:p="http://schemas.microsoft.com/office/2006/metadata/properties" xmlns:ns2="fc78463e-d5b0-4fd8-abb1-e1eb3572d92c" xmlns:ns3="762c3af4-7a9a-4ea7-a9dd-5ca742d82ec7" targetNamespace="http://schemas.microsoft.com/office/2006/metadata/properties" ma:root="true" ma:fieldsID="67e4ea518cacd670d37ee77921a76d41" ns2:_="" ns3:_="">
    <xsd:import namespace="fc78463e-d5b0-4fd8-abb1-e1eb3572d92c"/>
    <xsd:import namespace="762c3af4-7a9a-4ea7-a9dd-5ca742d82ec7"/>
    <xsd:element name="properties">
      <xsd:complexType>
        <xsd:sequence>
          <xsd:element name="documentManagement">
            <xsd:complexType>
              <xsd:all>
                <xsd:element ref="ns2:Info"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Sourc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Signed" minOccurs="0"/>
                <xsd:element ref="ns2:ReporttoDTIB"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8463e-d5b0-4fd8-abb1-e1eb3572d92c" elementFormDefault="qualified">
    <xsd:import namespace="http://schemas.microsoft.com/office/2006/documentManagement/types"/>
    <xsd:import namespace="http://schemas.microsoft.com/office/infopath/2007/PartnerControls"/>
    <xsd:element name="Info" ma:index="8" nillable="true" ma:displayName="Info" ma:format="Dropdown" ma:internalName="Info">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Source" ma:index="21" nillable="true" ma:displayName="Source" ma:format="Dropdown" ma:internalName="Sourc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e83bfe8-052f-4e76-8200-e0f72956cd03"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Signed" ma:index="28" nillable="true" ma:displayName="Signed" ma:format="Dropdown" ma:internalName="Signed">
      <xsd:simpleType>
        <xsd:restriction base="dms:Choice">
          <xsd:enumeration value="Yes"/>
          <xsd:enumeration value="No"/>
          <xsd:enumeration value="project started before agreements"/>
          <xsd:enumeration value="project not started"/>
          <xsd:enumeration value="Digital"/>
        </xsd:restriction>
      </xsd:simpleType>
    </xsd:element>
    <xsd:element name="ReporttoDTIB" ma:index="29" nillable="true" ma:displayName="Report to DTIB" ma:format="DateOnly" ma:internalName="ReporttoDTIB">
      <xsd:simpleType>
        <xsd:restriction base="dms:DateTime"/>
      </xsd:simpleType>
    </xsd:element>
    <xsd:element name="_Flow_SignoffStatus" ma:index="3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2c3af4-7a9a-4ea7-a9dd-5ca742d82e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b9aa3df-d8af-40ba-91e2-e5ec8e215a7a}" ma:internalName="TaxCatchAll" ma:showField="CatchAllData" ma:web="762c3af4-7a9a-4ea7-a9dd-5ca742d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F0CC4-140C-43FD-BA0C-42824187812F}">
  <ds:schemaRefs>
    <ds:schemaRef ds:uri="http://schemas.microsoft.com/office/2006/metadata/properties"/>
    <ds:schemaRef ds:uri="http://schemas.microsoft.com/office/infopath/2007/PartnerControls"/>
    <ds:schemaRef ds:uri="762c3af4-7a9a-4ea7-a9dd-5ca742d82ec7"/>
    <ds:schemaRef ds:uri="fc78463e-d5b0-4fd8-abb1-e1eb3572d92c"/>
  </ds:schemaRefs>
</ds:datastoreItem>
</file>

<file path=customXml/itemProps2.xml><?xml version="1.0" encoding="utf-8"?>
<ds:datastoreItem xmlns:ds="http://schemas.openxmlformats.org/officeDocument/2006/customXml" ds:itemID="{474BCBFB-8A6D-4F47-B863-86738267B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8463e-d5b0-4fd8-abb1-e1eb3572d92c"/>
    <ds:schemaRef ds:uri="762c3af4-7a9a-4ea7-a9dd-5ca742d82e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6D039C-8450-445B-9062-50FD84BC39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Children services 25-26</vt:lpstr>
      <vt:lpstr>Place 25-26</vt:lpstr>
      <vt:lpstr>TCCS 25-26</vt:lpstr>
      <vt:lpstr>Sports &amp; Leisure 25-26</vt:lpstr>
      <vt:lpstr>Childrens</vt:lpstr>
      <vt:lpstr>'Children services 25-26'!Print_Area</vt:lpstr>
    </vt:vector>
  </TitlesOfParts>
  <Manager/>
  <Company>Falkirk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 Smith</dc:creator>
  <cp:keywords/>
  <dc:description/>
  <cp:lastModifiedBy>Mike Storrar</cp:lastModifiedBy>
  <cp:revision/>
  <dcterms:created xsi:type="dcterms:W3CDTF">2018-07-04T12:04:28Z</dcterms:created>
  <dcterms:modified xsi:type="dcterms:W3CDTF">2025-02-19T09:49:03Z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0x010100E25C2128DA25A44EB11494EFA18A119E</vt:lpwstr>
  </property>
</Properties>
</file>